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六七批提疑回复\六七批提疑回复\防火门\"/>
    </mc:Choice>
  </mc:AlternateContent>
  <xr:revisionPtr revIDLastSave="0" documentId="13_ncr:1_{D7EC6425-B40A-4D07-BC8E-D3B3B44A589B}" xr6:coauthVersionLast="47" xr6:coauthVersionMax="47" xr10:uidLastSave="{00000000-0000-0000-0000-000000000000}"/>
  <bookViews>
    <workbookView xWindow="-108" yWindow="-108" windowWidth="23256" windowHeight="12576" firstSheet="5" activeTab="5" xr2:uid="{00000000-000D-0000-FFFF-FFFF00000000}"/>
  </bookViews>
  <sheets>
    <sheet name="清单编制说明" sheetId="1" r:id="rId1"/>
    <sheet name="报价汇总表" sheetId="2" r:id="rId2"/>
    <sheet name="综合报价表" sheetId="3" r:id="rId3"/>
    <sheet name="不锈钢防火门含税综合单价分析表" sheetId="14" r:id="rId4"/>
    <sheet name="钢质防火门含税综合单价分析表 " sheetId="15" r:id="rId5"/>
    <sheet name="木质防火门含税综合单价分析表" sheetId="12" r:id="rId6"/>
    <sheet name="钢木质防火门含税综合单价分析表" sheetId="13" r:id="rId7"/>
    <sheet name="门体调差表" sheetId="16" r:id="rId8"/>
    <sheet name="防火门五金表" sheetId="4" r:id="rId9"/>
    <sheet name="安装费" sheetId="5" r:id="rId10"/>
    <sheet name="运费表" sheetId="6" r:id="rId11"/>
  </sheets>
  <definedNames>
    <definedName name="_xlnm.Print_Area" localSheetId="3">不锈钢防火门含税综合单价分析表!$A$1:$J$150</definedName>
    <definedName name="_xlnm.Print_Area" localSheetId="6">钢木质防火门含税综合单价分析表!$A$1:$J$150</definedName>
    <definedName name="_xlnm.Print_Area" localSheetId="4">'钢质防火门含税综合单价分析表 '!$A$1:$J$250</definedName>
    <definedName name="_xlnm.Print_Area" localSheetId="5">木质防火门含税综合单价分析表!$A$1:$J$200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6" l="1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13" i="5"/>
  <c r="F10" i="5"/>
  <c r="F7" i="5"/>
  <c r="F5" i="5"/>
  <c r="F3" i="5"/>
  <c r="L21" i="4"/>
  <c r="K21" i="4"/>
  <c r="J21" i="4"/>
  <c r="N21" i="4" s="1"/>
  <c r="K20" i="4"/>
  <c r="J20" i="4"/>
  <c r="N20" i="4" s="1"/>
  <c r="L19" i="4"/>
  <c r="K19" i="4"/>
  <c r="J19" i="4"/>
  <c r="N19" i="4" s="1"/>
  <c r="L18" i="4"/>
  <c r="K18" i="4"/>
  <c r="J18" i="4"/>
  <c r="K17" i="4"/>
  <c r="J17" i="4"/>
  <c r="L16" i="4"/>
  <c r="K16" i="4"/>
  <c r="J16" i="4"/>
  <c r="L15" i="4"/>
  <c r="K15" i="4"/>
  <c r="J15" i="4"/>
  <c r="N15" i="4" s="1"/>
  <c r="K14" i="4"/>
  <c r="J14" i="4"/>
  <c r="N14" i="4" s="1"/>
  <c r="L13" i="4"/>
  <c r="K13" i="4"/>
  <c r="J13" i="4"/>
  <c r="N13" i="4" s="1"/>
  <c r="G143" i="13"/>
  <c r="G142" i="13"/>
  <c r="G141" i="13"/>
  <c r="G140" i="13"/>
  <c r="G139" i="13"/>
  <c r="G138" i="13"/>
  <c r="G137" i="13"/>
  <c r="E136" i="13"/>
  <c r="G136" i="13" s="1"/>
  <c r="E134" i="13"/>
  <c r="E133" i="13"/>
  <c r="G133" i="13" s="1"/>
  <c r="G132" i="13"/>
  <c r="E131" i="13"/>
  <c r="G131" i="13" s="1"/>
  <c r="E129" i="13"/>
  <c r="E130" i="13" s="1"/>
  <c r="G130" i="13" s="1"/>
  <c r="G118" i="13"/>
  <c r="G117" i="13"/>
  <c r="G116" i="13"/>
  <c r="G115" i="13"/>
  <c r="G114" i="13"/>
  <c r="G113" i="13"/>
  <c r="G112" i="13"/>
  <c r="G111" i="13"/>
  <c r="E111" i="13"/>
  <c r="E110" i="13"/>
  <c r="G110" i="13" s="1"/>
  <c r="E109" i="13"/>
  <c r="E119" i="13" s="1"/>
  <c r="G119" i="13" s="1"/>
  <c r="G108" i="13"/>
  <c r="E108" i="13"/>
  <c r="G107" i="13"/>
  <c r="E106" i="13"/>
  <c r="G106" i="13" s="1"/>
  <c r="E104" i="13"/>
  <c r="G94" i="13"/>
  <c r="G93" i="13"/>
  <c r="G92" i="13"/>
  <c r="G91" i="13"/>
  <c r="G90" i="13"/>
  <c r="G89" i="13"/>
  <c r="G88" i="13"/>
  <c r="G87" i="13"/>
  <c r="G86" i="13"/>
  <c r="E86" i="13"/>
  <c r="E85" i="13"/>
  <c r="G85" i="13" s="1"/>
  <c r="G84" i="13"/>
  <c r="E84" i="13"/>
  <c r="E94" i="13" s="1"/>
  <c r="E95" i="13" s="1"/>
  <c r="G95" i="13" s="1"/>
  <c r="E83" i="13"/>
  <c r="G83" i="13" s="1"/>
  <c r="G82" i="13"/>
  <c r="E81" i="13"/>
  <c r="G81" i="13" s="1"/>
  <c r="E79" i="13"/>
  <c r="E80" i="13" s="1"/>
  <c r="G80" i="13" s="1"/>
  <c r="E69" i="13"/>
  <c r="G68" i="13"/>
  <c r="G67" i="13"/>
  <c r="G66" i="13"/>
  <c r="G65" i="13"/>
  <c r="G64" i="13"/>
  <c r="G63" i="13"/>
  <c r="G62" i="13"/>
  <c r="G61" i="13"/>
  <c r="E61" i="13"/>
  <c r="E59" i="13"/>
  <c r="E60" i="13" s="1"/>
  <c r="G60" i="13" s="1"/>
  <c r="E58" i="13"/>
  <c r="G58" i="13" s="1"/>
  <c r="G57" i="13"/>
  <c r="E56" i="13"/>
  <c r="G56" i="13" s="1"/>
  <c r="G55" i="13"/>
  <c r="E55" i="13"/>
  <c r="G54" i="13"/>
  <c r="E54" i="13"/>
  <c r="E45" i="13"/>
  <c r="G45" i="13" s="1"/>
  <c r="E44" i="13"/>
  <c r="G44" i="13" s="1"/>
  <c r="G43" i="13"/>
  <c r="G42" i="13"/>
  <c r="G41" i="13"/>
  <c r="G40" i="13"/>
  <c r="G39" i="13"/>
  <c r="G38" i="13"/>
  <c r="G37" i="13"/>
  <c r="E36" i="13"/>
  <c r="G36" i="13" s="1"/>
  <c r="E35" i="13"/>
  <c r="G35" i="13" s="1"/>
  <c r="E34" i="13"/>
  <c r="G34" i="13" s="1"/>
  <c r="G33" i="13"/>
  <c r="E33" i="13"/>
  <c r="G32" i="13"/>
  <c r="G31" i="13"/>
  <c r="E31" i="13"/>
  <c r="E30" i="13"/>
  <c r="G30" i="13" s="1"/>
  <c r="E29" i="13"/>
  <c r="G29" i="13" s="1"/>
  <c r="E20" i="13"/>
  <c r="G20" i="13" s="1"/>
  <c r="G19" i="13"/>
  <c r="E19" i="13"/>
  <c r="G18" i="13"/>
  <c r="G17" i="13"/>
  <c r="G16" i="13"/>
  <c r="G15" i="13"/>
  <c r="G14" i="13"/>
  <c r="G13" i="13"/>
  <c r="G12" i="13"/>
  <c r="E11" i="13"/>
  <c r="G11" i="13" s="1"/>
  <c r="G10" i="13"/>
  <c r="E10" i="13"/>
  <c r="G9" i="13"/>
  <c r="E9" i="13"/>
  <c r="E8" i="13"/>
  <c r="G8" i="13" s="1"/>
  <c r="G7" i="13"/>
  <c r="E6" i="13"/>
  <c r="G6" i="13" s="1"/>
  <c r="E5" i="13"/>
  <c r="G5" i="13" s="1"/>
  <c r="G21" i="13" s="1"/>
  <c r="G4" i="13"/>
  <c r="E4" i="13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G193" i="12"/>
  <c r="G192" i="12"/>
  <c r="G191" i="12"/>
  <c r="G190" i="12"/>
  <c r="G189" i="12"/>
  <c r="G188" i="12"/>
  <c r="G187" i="12"/>
  <c r="E186" i="12"/>
  <c r="G186" i="12" s="1"/>
  <c r="E185" i="12"/>
  <c r="G185" i="12" s="1"/>
  <c r="G184" i="12"/>
  <c r="E184" i="12"/>
  <c r="E194" i="12" s="1"/>
  <c r="G183" i="12"/>
  <c r="G182" i="12"/>
  <c r="E181" i="12"/>
  <c r="G181" i="12" s="1"/>
  <c r="G179" i="12"/>
  <c r="E179" i="12"/>
  <c r="E180" i="12" s="1"/>
  <c r="G180" i="12" s="1"/>
  <c r="G168" i="12"/>
  <c r="G167" i="12"/>
  <c r="G166" i="12"/>
  <c r="G165" i="12"/>
  <c r="G164" i="12"/>
  <c r="G163" i="12"/>
  <c r="G162" i="12"/>
  <c r="G161" i="12"/>
  <c r="E161" i="12"/>
  <c r="E160" i="12"/>
  <c r="G160" i="12" s="1"/>
  <c r="E159" i="12"/>
  <c r="E169" i="12" s="1"/>
  <c r="G169" i="12" s="1"/>
  <c r="G158" i="12"/>
  <c r="G157" i="12"/>
  <c r="E156" i="12"/>
  <c r="G156" i="12" s="1"/>
  <c r="E154" i="12"/>
  <c r="E155" i="12" s="1"/>
  <c r="G155" i="12" s="1"/>
  <c r="E144" i="12"/>
  <c r="E145" i="12" s="1"/>
  <c r="G145" i="12" s="1"/>
  <c r="G143" i="12"/>
  <c r="G142" i="12"/>
  <c r="G141" i="12"/>
  <c r="G140" i="12"/>
  <c r="G139" i="12"/>
  <c r="G138" i="12"/>
  <c r="G137" i="12"/>
  <c r="G136" i="12"/>
  <c r="E136" i="12"/>
  <c r="E134" i="12"/>
  <c r="E133" i="12"/>
  <c r="G133" i="12" s="1"/>
  <c r="G132" i="12"/>
  <c r="E131" i="12"/>
  <c r="G131" i="12" s="1"/>
  <c r="G129" i="12"/>
  <c r="E129" i="12"/>
  <c r="E130" i="12" s="1"/>
  <c r="G130" i="12" s="1"/>
  <c r="E120" i="12"/>
  <c r="G120" i="12" s="1"/>
  <c r="E119" i="12"/>
  <c r="G119" i="12" s="1"/>
  <c r="G118" i="12"/>
  <c r="G117" i="12"/>
  <c r="G116" i="12"/>
  <c r="G115" i="12"/>
  <c r="G114" i="12"/>
  <c r="G113" i="12"/>
  <c r="G112" i="12"/>
  <c r="E111" i="12"/>
  <c r="G111" i="12" s="1"/>
  <c r="E110" i="12"/>
  <c r="G110" i="12" s="1"/>
  <c r="E109" i="12"/>
  <c r="G109" i="12" s="1"/>
  <c r="G108" i="12"/>
  <c r="E108" i="12"/>
  <c r="G107" i="12"/>
  <c r="G106" i="12"/>
  <c r="E106" i="12"/>
  <c r="E105" i="12"/>
  <c r="G105" i="12" s="1"/>
  <c r="E104" i="12"/>
  <c r="G104" i="12" s="1"/>
  <c r="E95" i="12"/>
  <c r="G95" i="12" s="1"/>
  <c r="G94" i="12"/>
  <c r="E94" i="12"/>
  <c r="G93" i="12"/>
  <c r="G92" i="12"/>
  <c r="G91" i="12"/>
  <c r="G90" i="12"/>
  <c r="G89" i="12"/>
  <c r="G88" i="12"/>
  <c r="G87" i="12"/>
  <c r="E86" i="12"/>
  <c r="G86" i="12" s="1"/>
  <c r="E85" i="12"/>
  <c r="G85" i="12" s="1"/>
  <c r="G84" i="12"/>
  <c r="E84" i="12"/>
  <c r="E83" i="12"/>
  <c r="G83" i="12" s="1"/>
  <c r="G82" i="12"/>
  <c r="G81" i="12"/>
  <c r="E81" i="12"/>
  <c r="E80" i="12"/>
  <c r="G80" i="12" s="1"/>
  <c r="G79" i="12"/>
  <c r="E79" i="12"/>
  <c r="E69" i="12"/>
  <c r="G68" i="12"/>
  <c r="G67" i="12"/>
  <c r="G66" i="12"/>
  <c r="G65" i="12"/>
  <c r="G64" i="12"/>
  <c r="G63" i="12"/>
  <c r="G62" i="12"/>
  <c r="G61" i="12"/>
  <c r="E61" i="12"/>
  <c r="E59" i="12"/>
  <c r="E60" i="12" s="1"/>
  <c r="G60" i="12" s="1"/>
  <c r="E58" i="12"/>
  <c r="G58" i="12" s="1"/>
  <c r="G57" i="12"/>
  <c r="E56" i="12"/>
  <c r="G56" i="12" s="1"/>
  <c r="E54" i="12"/>
  <c r="G54" i="12" s="1"/>
  <c r="G43" i="12"/>
  <c r="G42" i="12"/>
  <c r="G41" i="12"/>
  <c r="G40" i="12"/>
  <c r="G39" i="12"/>
  <c r="G38" i="12"/>
  <c r="G37" i="12"/>
  <c r="E36" i="12"/>
  <c r="G36" i="12" s="1"/>
  <c r="E34" i="12"/>
  <c r="G33" i="12"/>
  <c r="E33" i="12"/>
  <c r="G32" i="12"/>
  <c r="G31" i="12"/>
  <c r="E31" i="12"/>
  <c r="G30" i="12"/>
  <c r="E30" i="12"/>
  <c r="E29" i="12"/>
  <c r="G29" i="12" s="1"/>
  <c r="G18" i="12"/>
  <c r="G17" i="12"/>
  <c r="G16" i="12"/>
  <c r="G15" i="12"/>
  <c r="G14" i="12"/>
  <c r="G13" i="12"/>
  <c r="G12" i="12"/>
  <c r="G11" i="12"/>
  <c r="E11" i="12"/>
  <c r="E9" i="12"/>
  <c r="G8" i="12"/>
  <c r="E8" i="12"/>
  <c r="G7" i="12"/>
  <c r="E6" i="12"/>
  <c r="G6" i="12" s="1"/>
  <c r="E5" i="12"/>
  <c r="G5" i="12" s="1"/>
  <c r="G4" i="12"/>
  <c r="E4" i="12"/>
  <c r="E244" i="15"/>
  <c r="G244" i="15" s="1"/>
  <c r="G243" i="15"/>
  <c r="G242" i="15"/>
  <c r="G241" i="15"/>
  <c r="G240" i="15"/>
  <c r="G239" i="15"/>
  <c r="G238" i="15"/>
  <c r="G237" i="15"/>
  <c r="E236" i="15"/>
  <c r="G236" i="15" s="1"/>
  <c r="G235" i="15"/>
  <c r="G234" i="15"/>
  <c r="E234" i="15"/>
  <c r="G233" i="15"/>
  <c r="G232" i="15"/>
  <c r="E231" i="15"/>
  <c r="G231" i="15" s="1"/>
  <c r="E230" i="15"/>
  <c r="G230" i="15" s="1"/>
  <c r="G229" i="15"/>
  <c r="E229" i="15"/>
  <c r="G218" i="15"/>
  <c r="G217" i="15"/>
  <c r="G216" i="15"/>
  <c r="G215" i="15"/>
  <c r="G214" i="15"/>
  <c r="G213" i="15"/>
  <c r="G212" i="15"/>
  <c r="E211" i="15"/>
  <c r="G211" i="15" s="1"/>
  <c r="G210" i="15"/>
  <c r="E209" i="15"/>
  <c r="G209" i="15" s="1"/>
  <c r="G208" i="15"/>
  <c r="G207" i="15"/>
  <c r="E205" i="15"/>
  <c r="E206" i="15" s="1"/>
  <c r="G206" i="15" s="1"/>
  <c r="G204" i="15"/>
  <c r="E204" i="15"/>
  <c r="G193" i="15"/>
  <c r="G192" i="15"/>
  <c r="G191" i="15"/>
  <c r="G190" i="15"/>
  <c r="G189" i="15"/>
  <c r="G188" i="15"/>
  <c r="G187" i="15"/>
  <c r="E186" i="15"/>
  <c r="G186" i="15" s="1"/>
  <c r="G185" i="15"/>
  <c r="E184" i="15"/>
  <c r="E194" i="15" s="1"/>
  <c r="G183" i="15"/>
  <c r="G182" i="15"/>
  <c r="E180" i="15"/>
  <c r="E181" i="15" s="1"/>
  <c r="G181" i="15" s="1"/>
  <c r="E179" i="15"/>
  <c r="G179" i="15" s="1"/>
  <c r="G168" i="15"/>
  <c r="G167" i="15"/>
  <c r="G166" i="15"/>
  <c r="G165" i="15"/>
  <c r="G164" i="15"/>
  <c r="G163" i="15"/>
  <c r="G162" i="15"/>
  <c r="E161" i="15"/>
  <c r="G161" i="15" s="1"/>
  <c r="G160" i="15"/>
  <c r="E159" i="15"/>
  <c r="G158" i="15"/>
  <c r="G157" i="15"/>
  <c r="E155" i="15"/>
  <c r="G155" i="15" s="1"/>
  <c r="E154" i="15"/>
  <c r="G154" i="15" s="1"/>
  <c r="G144" i="15"/>
  <c r="G143" i="15"/>
  <c r="G142" i="15"/>
  <c r="G141" i="15"/>
  <c r="G140" i="15"/>
  <c r="G139" i="15"/>
  <c r="G138" i="15"/>
  <c r="G137" i="15"/>
  <c r="E136" i="15"/>
  <c r="G136" i="15" s="1"/>
  <c r="G135" i="15"/>
  <c r="G134" i="15"/>
  <c r="E134" i="15"/>
  <c r="E144" i="15" s="1"/>
  <c r="E145" i="15" s="1"/>
  <c r="G145" i="15" s="1"/>
  <c r="G133" i="15"/>
  <c r="G132" i="15"/>
  <c r="E130" i="15"/>
  <c r="E131" i="15" s="1"/>
  <c r="G131" i="15" s="1"/>
  <c r="E129" i="15"/>
  <c r="G129" i="15" s="1"/>
  <c r="G118" i="15"/>
  <c r="G117" i="15"/>
  <c r="G116" i="15"/>
  <c r="G115" i="15"/>
  <c r="G114" i="15"/>
  <c r="G113" i="15"/>
  <c r="G112" i="15"/>
  <c r="G111" i="15"/>
  <c r="E111" i="15"/>
  <c r="G110" i="15"/>
  <c r="E109" i="15"/>
  <c r="G109" i="15" s="1"/>
  <c r="G108" i="15"/>
  <c r="G107" i="15"/>
  <c r="E105" i="15"/>
  <c r="E104" i="15"/>
  <c r="G104" i="15" s="1"/>
  <c r="E94" i="15"/>
  <c r="G93" i="15"/>
  <c r="G92" i="15"/>
  <c r="G91" i="15"/>
  <c r="G90" i="15"/>
  <c r="G89" i="15"/>
  <c r="G88" i="15"/>
  <c r="G87" i="15"/>
  <c r="G86" i="15"/>
  <c r="E86" i="15"/>
  <c r="G85" i="15"/>
  <c r="G84" i="15"/>
  <c r="E84" i="15"/>
  <c r="G83" i="15"/>
  <c r="G82" i="15"/>
  <c r="E81" i="15"/>
  <c r="G81" i="15" s="1"/>
  <c r="G80" i="15"/>
  <c r="E80" i="15"/>
  <c r="E79" i="15"/>
  <c r="G79" i="15" s="1"/>
  <c r="G68" i="15"/>
  <c r="G67" i="15"/>
  <c r="G66" i="15"/>
  <c r="G65" i="15"/>
  <c r="G64" i="15"/>
  <c r="G63" i="15"/>
  <c r="G62" i="15"/>
  <c r="G61" i="15"/>
  <c r="E61" i="15"/>
  <c r="G60" i="15"/>
  <c r="G59" i="15"/>
  <c r="E59" i="15"/>
  <c r="E69" i="15" s="1"/>
  <c r="G69" i="15" s="1"/>
  <c r="G58" i="15"/>
  <c r="G57" i="15"/>
  <c r="E55" i="15"/>
  <c r="E56" i="15" s="1"/>
  <c r="G56" i="15" s="1"/>
  <c r="E54" i="15"/>
  <c r="G54" i="15" s="1"/>
  <c r="E45" i="15"/>
  <c r="G45" i="15" s="1"/>
  <c r="E44" i="15"/>
  <c r="G44" i="15" s="1"/>
  <c r="G43" i="15"/>
  <c r="G42" i="15"/>
  <c r="G41" i="15"/>
  <c r="G40" i="15"/>
  <c r="G39" i="15"/>
  <c r="G38" i="15"/>
  <c r="G37" i="15"/>
  <c r="G36" i="15"/>
  <c r="E36" i="15"/>
  <c r="G35" i="15"/>
  <c r="G34" i="15"/>
  <c r="E34" i="15"/>
  <c r="G33" i="15"/>
  <c r="G32" i="15"/>
  <c r="E31" i="15"/>
  <c r="G31" i="15" s="1"/>
  <c r="G30" i="15"/>
  <c r="E30" i="15"/>
  <c r="E29" i="15"/>
  <c r="G29" i="15" s="1"/>
  <c r="E20" i="15"/>
  <c r="G20" i="15" s="1"/>
  <c r="E19" i="15"/>
  <c r="G19" i="15" s="1"/>
  <c r="G18" i="15"/>
  <c r="G17" i="15"/>
  <c r="G16" i="15"/>
  <c r="G15" i="15"/>
  <c r="G14" i="15"/>
  <c r="G13" i="15"/>
  <c r="G12" i="15"/>
  <c r="E11" i="15"/>
  <c r="G11" i="15" s="1"/>
  <c r="G10" i="15"/>
  <c r="G9" i="15"/>
  <c r="E9" i="15"/>
  <c r="G8" i="15"/>
  <c r="G7" i="15"/>
  <c r="E6" i="15"/>
  <c r="G6" i="15" s="1"/>
  <c r="G5" i="15"/>
  <c r="E5" i="15"/>
  <c r="E4" i="15"/>
  <c r="G4" i="15" s="1"/>
  <c r="E145" i="14"/>
  <c r="G145" i="14" s="1"/>
  <c r="G143" i="14"/>
  <c r="G142" i="14"/>
  <c r="G141" i="14"/>
  <c r="G140" i="14"/>
  <c r="G139" i="14"/>
  <c r="G138" i="14"/>
  <c r="G137" i="14"/>
  <c r="G136" i="14"/>
  <c r="E136" i="14"/>
  <c r="G135" i="14"/>
  <c r="G134" i="14"/>
  <c r="E134" i="14"/>
  <c r="E144" i="14" s="1"/>
  <c r="G144" i="14" s="1"/>
  <c r="G133" i="14"/>
  <c r="G132" i="14"/>
  <c r="E130" i="14"/>
  <c r="G130" i="14" s="1"/>
  <c r="G129" i="14"/>
  <c r="E129" i="14"/>
  <c r="E120" i="14"/>
  <c r="G120" i="14" s="1"/>
  <c r="G119" i="14"/>
  <c r="E119" i="14"/>
  <c r="G118" i="14"/>
  <c r="G117" i="14"/>
  <c r="G116" i="14"/>
  <c r="G115" i="14"/>
  <c r="G114" i="14"/>
  <c r="G113" i="14"/>
  <c r="G112" i="14"/>
  <c r="E111" i="14"/>
  <c r="G111" i="14" s="1"/>
  <c r="G110" i="14"/>
  <c r="E109" i="14"/>
  <c r="G109" i="14" s="1"/>
  <c r="G108" i="14"/>
  <c r="G107" i="14"/>
  <c r="E105" i="14"/>
  <c r="E104" i="14"/>
  <c r="G104" i="14" s="1"/>
  <c r="G94" i="14"/>
  <c r="E94" i="14"/>
  <c r="E95" i="14" s="1"/>
  <c r="G95" i="14" s="1"/>
  <c r="G93" i="14"/>
  <c r="G92" i="14"/>
  <c r="G91" i="14"/>
  <c r="G90" i="14"/>
  <c r="G89" i="14"/>
  <c r="G88" i="14"/>
  <c r="G87" i="14"/>
  <c r="G86" i="14"/>
  <c r="E86" i="14"/>
  <c r="G85" i="14"/>
  <c r="G84" i="14"/>
  <c r="E84" i="14"/>
  <c r="G83" i="14"/>
  <c r="G82" i="14"/>
  <c r="G81" i="14"/>
  <c r="E81" i="14"/>
  <c r="G80" i="14"/>
  <c r="E80" i="14"/>
  <c r="E79" i="14"/>
  <c r="G79" i="14" s="1"/>
  <c r="G68" i="14"/>
  <c r="G67" i="14"/>
  <c r="G66" i="14"/>
  <c r="G65" i="14"/>
  <c r="G64" i="14"/>
  <c r="G63" i="14"/>
  <c r="G62" i="14"/>
  <c r="E61" i="14"/>
  <c r="G61" i="14" s="1"/>
  <c r="G60" i="14"/>
  <c r="E59" i="14"/>
  <c r="E69" i="14" s="1"/>
  <c r="G58" i="14"/>
  <c r="G57" i="14"/>
  <c r="E55" i="14"/>
  <c r="G55" i="14" s="1"/>
  <c r="E54" i="14"/>
  <c r="G43" i="14"/>
  <c r="G42" i="14"/>
  <c r="G41" i="14"/>
  <c r="G40" i="14"/>
  <c r="G39" i="14"/>
  <c r="G38" i="14"/>
  <c r="G37" i="14"/>
  <c r="E36" i="14"/>
  <c r="G36" i="14" s="1"/>
  <c r="G35" i="14"/>
  <c r="E34" i="14"/>
  <c r="E44" i="14" s="1"/>
  <c r="E45" i="14" s="1"/>
  <c r="G45" i="14" s="1"/>
  <c r="G33" i="14"/>
  <c r="G32" i="14"/>
  <c r="E30" i="14"/>
  <c r="E29" i="14"/>
  <c r="G29" i="14" s="1"/>
  <c r="E20" i="14"/>
  <c r="G20" i="14" s="1"/>
  <c r="E19" i="14"/>
  <c r="G19" i="14" s="1"/>
  <c r="G18" i="14"/>
  <c r="G17" i="14"/>
  <c r="G16" i="14"/>
  <c r="G15" i="14"/>
  <c r="G14" i="14"/>
  <c r="G13" i="14"/>
  <c r="G12" i="14"/>
  <c r="G11" i="14"/>
  <c r="E11" i="14"/>
  <c r="G10" i="14"/>
  <c r="G9" i="14"/>
  <c r="E9" i="14"/>
  <c r="G8" i="14"/>
  <c r="G7" i="14"/>
  <c r="E6" i="14"/>
  <c r="G6" i="14" s="1"/>
  <c r="G5" i="14"/>
  <c r="E5" i="14"/>
  <c r="E4" i="14"/>
  <c r="G4" i="14" s="1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D9" i="5" s="1"/>
  <c r="F9" i="5" s="1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D11" i="5" l="1"/>
  <c r="F11" i="5" s="1"/>
  <c r="E18" i="6"/>
  <c r="N16" i="4"/>
  <c r="N18" i="4"/>
  <c r="N17" i="4"/>
  <c r="N22" i="4" s="1"/>
  <c r="G96" i="12"/>
  <c r="G22" i="13"/>
  <c r="G23" i="13" s="1"/>
  <c r="G24" i="13" s="1"/>
  <c r="G25" i="13" s="1"/>
  <c r="E195" i="15"/>
  <c r="G195" i="15" s="1"/>
  <c r="G194" i="15"/>
  <c r="G34" i="14"/>
  <c r="E106" i="14"/>
  <c r="G106" i="14" s="1"/>
  <c r="G105" i="14"/>
  <c r="G121" i="14" s="1"/>
  <c r="G9" i="12"/>
  <c r="E10" i="12"/>
  <c r="G10" i="12" s="1"/>
  <c r="E19" i="12"/>
  <c r="G121" i="12"/>
  <c r="G46" i="15"/>
  <c r="D6" i="5"/>
  <c r="D12" i="5"/>
  <c r="F12" i="5" s="1"/>
  <c r="E144" i="13"/>
  <c r="E135" i="13"/>
  <c r="G135" i="13" s="1"/>
  <c r="G134" i="13"/>
  <c r="G21" i="14"/>
  <c r="G59" i="12"/>
  <c r="E70" i="15"/>
  <c r="G70" i="15" s="1"/>
  <c r="G184" i="15"/>
  <c r="E35" i="12"/>
  <c r="G35" i="12" s="1"/>
  <c r="E44" i="12"/>
  <c r="E245" i="15"/>
  <c r="G245" i="15" s="1"/>
  <c r="G144" i="12"/>
  <c r="D4" i="5"/>
  <c r="F4" i="5" s="1"/>
  <c r="E70" i="14"/>
  <c r="G70" i="14" s="1"/>
  <c r="G69" i="14"/>
  <c r="G205" i="15"/>
  <c r="G71" i="13"/>
  <c r="G34" i="12"/>
  <c r="D8" i="5"/>
  <c r="F8" i="5" s="1"/>
  <c r="G21" i="15"/>
  <c r="G46" i="13"/>
  <c r="E105" i="13"/>
  <c r="G105" i="13" s="1"/>
  <c r="G104" i="13"/>
  <c r="G121" i="13" s="1"/>
  <c r="E120" i="13"/>
  <c r="G120" i="13" s="1"/>
  <c r="E70" i="12"/>
  <c r="G70" i="12" s="1"/>
  <c r="G69" i="12"/>
  <c r="G96" i="14"/>
  <c r="G130" i="15"/>
  <c r="G146" i="15" s="1"/>
  <c r="E135" i="12"/>
  <c r="G135" i="12" s="1"/>
  <c r="G134" i="12"/>
  <c r="G146" i="12" s="1"/>
  <c r="E170" i="12"/>
  <c r="G170" i="12" s="1"/>
  <c r="G246" i="15"/>
  <c r="E56" i="14"/>
  <c r="E131" i="14"/>
  <c r="G131" i="14" s="1"/>
  <c r="G146" i="14" s="1"/>
  <c r="G96" i="15"/>
  <c r="E31" i="14"/>
  <c r="G31" i="14" s="1"/>
  <c r="G30" i="14"/>
  <c r="G44" i="14"/>
  <c r="G129" i="13"/>
  <c r="E106" i="15"/>
  <c r="G106" i="15" s="1"/>
  <c r="G105" i="15"/>
  <c r="E195" i="12"/>
  <c r="G195" i="12" s="1"/>
  <c r="G194" i="12"/>
  <c r="G196" i="12" s="1"/>
  <c r="E70" i="13"/>
  <c r="G70" i="13" s="1"/>
  <c r="G69" i="13"/>
  <c r="E95" i="15"/>
  <c r="G95" i="15" s="1"/>
  <c r="G94" i="15"/>
  <c r="G159" i="15"/>
  <c r="E169" i="15"/>
  <c r="F52" i="16"/>
  <c r="G59" i="14"/>
  <c r="E156" i="15"/>
  <c r="G156" i="15" s="1"/>
  <c r="E55" i="12"/>
  <c r="G55" i="12" s="1"/>
  <c r="F6" i="5"/>
  <c r="G159" i="12"/>
  <c r="G109" i="13"/>
  <c r="G59" i="13"/>
  <c r="E119" i="15"/>
  <c r="G55" i="15"/>
  <c r="G71" i="15" s="1"/>
  <c r="G154" i="12"/>
  <c r="G171" i="12" s="1"/>
  <c r="G79" i="13"/>
  <c r="G96" i="13" s="1"/>
  <c r="E219" i="15"/>
  <c r="G180" i="15"/>
  <c r="D14" i="5" l="1"/>
  <c r="J10" i="3"/>
  <c r="K10" i="3" s="1"/>
  <c r="G71" i="12"/>
  <c r="G72" i="12" s="1"/>
  <c r="G73" i="12" s="1"/>
  <c r="G196" i="15"/>
  <c r="G197" i="15" s="1"/>
  <c r="G198" i="15" s="1"/>
  <c r="G46" i="14"/>
  <c r="G47" i="14"/>
  <c r="G48" i="14" s="1"/>
  <c r="G49" i="14" s="1"/>
  <c r="G50" i="14" s="1"/>
  <c r="G122" i="14"/>
  <c r="G123" i="14" s="1"/>
  <c r="G124" i="14" s="1"/>
  <c r="G125" i="14" s="1"/>
  <c r="G147" i="12"/>
  <c r="G148" i="12"/>
  <c r="G149" i="12" s="1"/>
  <c r="G150" i="12" s="1"/>
  <c r="G72" i="15"/>
  <c r="E170" i="15"/>
  <c r="G170" i="15" s="1"/>
  <c r="G169" i="15"/>
  <c r="G97" i="15"/>
  <c r="G147" i="15"/>
  <c r="G148" i="15"/>
  <c r="G97" i="13"/>
  <c r="G98" i="13" s="1"/>
  <c r="G144" i="13"/>
  <c r="G146" i="13" s="1"/>
  <c r="E145" i="13"/>
  <c r="G145" i="13" s="1"/>
  <c r="G172" i="12"/>
  <c r="G122" i="13"/>
  <c r="G123" i="13" s="1"/>
  <c r="G147" i="14"/>
  <c r="G22" i="14"/>
  <c r="G23" i="14" s="1"/>
  <c r="G24" i="14" s="1"/>
  <c r="G25" i="14" s="1"/>
  <c r="E220" i="15"/>
  <c r="G220" i="15" s="1"/>
  <c r="G221" i="15" s="1"/>
  <c r="G219" i="15"/>
  <c r="G197" i="12"/>
  <c r="E120" i="15"/>
  <c r="G120" i="15" s="1"/>
  <c r="G119" i="15"/>
  <c r="G121" i="15" s="1"/>
  <c r="G97" i="14"/>
  <c r="G171" i="15"/>
  <c r="G47" i="13"/>
  <c r="G48" i="13" s="1"/>
  <c r="G49" i="13" s="1"/>
  <c r="G50" i="13" s="1"/>
  <c r="G22" i="15"/>
  <c r="G23" i="15" s="1"/>
  <c r="G24" i="15" s="1"/>
  <c r="G25" i="15" s="1"/>
  <c r="G247" i="15"/>
  <c r="G47" i="15"/>
  <c r="G48" i="15" s="1"/>
  <c r="G49" i="15" s="1"/>
  <c r="G50" i="15" s="1"/>
  <c r="G72" i="13"/>
  <c r="G73" i="13" s="1"/>
  <c r="G74" i="13" s="1"/>
  <c r="G75" i="13" s="1"/>
  <c r="G44" i="12"/>
  <c r="E45" i="12"/>
  <c r="G45" i="12" s="1"/>
  <c r="G122" i="12"/>
  <c r="G123" i="12"/>
  <c r="E20" i="12"/>
  <c r="G20" i="12" s="1"/>
  <c r="G21" i="12" s="1"/>
  <c r="G19" i="12"/>
  <c r="G97" i="12"/>
  <c r="J12" i="3" l="1"/>
  <c r="K12" i="3" s="1"/>
  <c r="J11" i="3"/>
  <c r="K11" i="3" s="1"/>
  <c r="G198" i="12"/>
  <c r="G199" i="12" s="1"/>
  <c r="G200" i="12" s="1"/>
  <c r="J9" i="3"/>
  <c r="K9" i="3" s="1"/>
  <c r="G124" i="12"/>
  <c r="G125" i="12" s="1"/>
  <c r="G149" i="15"/>
  <c r="G150" i="15" s="1"/>
  <c r="J16" i="3"/>
  <c r="K16" i="3" s="1"/>
  <c r="J17" i="3"/>
  <c r="K17" i="3" s="1"/>
  <c r="J26" i="3"/>
  <c r="K26" i="3" s="1"/>
  <c r="J25" i="3"/>
  <c r="K25" i="3" s="1"/>
  <c r="J24" i="3"/>
  <c r="K24" i="3" s="1"/>
  <c r="G22" i="12"/>
  <c r="G222" i="15"/>
  <c r="G223" i="15" s="1"/>
  <c r="G122" i="15"/>
  <c r="G174" i="12"/>
  <c r="G175" i="12" s="1"/>
  <c r="G73" i="15"/>
  <c r="G74" i="15" s="1"/>
  <c r="G75" i="15" s="1"/>
  <c r="G46" i="12"/>
  <c r="G98" i="15"/>
  <c r="G99" i="15" s="1"/>
  <c r="G100" i="15" s="1"/>
  <c r="G74" i="12"/>
  <c r="G75" i="12" s="1"/>
  <c r="G173" i="12"/>
  <c r="G172" i="15"/>
  <c r="G173" i="15" s="1"/>
  <c r="G174" i="15" s="1"/>
  <c r="G175" i="15" s="1"/>
  <c r="G124" i="13"/>
  <c r="G125" i="13" s="1"/>
  <c r="G98" i="14"/>
  <c r="G99" i="14" s="1"/>
  <c r="G100" i="14" s="1"/>
  <c r="G148" i="14"/>
  <c r="G149" i="14" s="1"/>
  <c r="G150" i="14" s="1"/>
  <c r="G98" i="12"/>
  <c r="G99" i="12" s="1"/>
  <c r="G100" i="12" s="1"/>
  <c r="G248" i="15"/>
  <c r="G249" i="15" s="1"/>
  <c r="G250" i="15" s="1"/>
  <c r="G99" i="13"/>
  <c r="G100" i="13" s="1"/>
  <c r="G199" i="15"/>
  <c r="G200" i="15" s="1"/>
  <c r="G147" i="13"/>
  <c r="G149" i="13" l="1"/>
  <c r="G150" i="13" s="1"/>
  <c r="G148" i="13"/>
  <c r="J14" i="3"/>
  <c r="K14" i="3" s="1"/>
  <c r="J13" i="3"/>
  <c r="K13" i="3" s="1"/>
  <c r="J31" i="3"/>
  <c r="K31" i="3" s="1"/>
  <c r="J30" i="3"/>
  <c r="K30" i="3" s="1"/>
  <c r="J8" i="3"/>
  <c r="K8" i="3" s="1"/>
  <c r="J7" i="3"/>
  <c r="K7" i="3" s="1"/>
  <c r="J6" i="3"/>
  <c r="K6" i="3" s="1"/>
  <c r="J33" i="3"/>
  <c r="K33" i="3" s="1"/>
  <c r="J21" i="3"/>
  <c r="K21" i="3" s="1"/>
  <c r="J18" i="3"/>
  <c r="K18" i="3" s="1"/>
  <c r="J23" i="3"/>
  <c r="K23" i="3" s="1"/>
  <c r="J20" i="3"/>
  <c r="K20" i="3" s="1"/>
  <c r="J19" i="3"/>
  <c r="K19" i="3" s="1"/>
  <c r="J29" i="3"/>
  <c r="K29" i="3" s="1"/>
  <c r="J28" i="3"/>
  <c r="K28" i="3" s="1"/>
  <c r="G123" i="15"/>
  <c r="G124" i="15" s="1"/>
  <c r="G125" i="15" s="1"/>
  <c r="G224" i="15"/>
  <c r="G225" i="15" s="1"/>
  <c r="G23" i="12"/>
  <c r="G24" i="12" s="1"/>
  <c r="G25" i="12" s="1"/>
  <c r="G47" i="12"/>
  <c r="G48" i="12" s="1"/>
  <c r="G56" i="14"/>
  <c r="G71" i="14" s="1"/>
  <c r="G54" i="14"/>
  <c r="J15" i="3" l="1"/>
  <c r="K15" i="3" s="1"/>
  <c r="G49" i="12"/>
  <c r="G50" i="12" s="1"/>
  <c r="J4" i="3"/>
  <c r="K4" i="3" s="1"/>
  <c r="J32" i="3"/>
  <c r="K32" i="3" s="1"/>
  <c r="J22" i="3"/>
  <c r="K22" i="3" s="1"/>
  <c r="G72" i="14"/>
  <c r="J5" i="3" l="1"/>
  <c r="K5" i="3" s="1"/>
  <c r="G73" i="14"/>
  <c r="G74" i="14" s="1"/>
  <c r="G75" i="14" s="1"/>
  <c r="J27" i="3" s="1"/>
  <c r="K27" i="3" s="1"/>
  <c r="H34" i="3" l="1"/>
  <c r="E4" i="2" s="1"/>
  <c r="C4" i="2" s="1"/>
  <c r="D4" i="2" s="1"/>
</calcChain>
</file>

<file path=xl/sharedStrings.xml><?xml version="1.0" encoding="utf-8"?>
<sst xmlns="http://schemas.openxmlformats.org/spreadsheetml/2006/main" count="2711" uniqueCount="282">
  <si>
    <t>盛和2023-2025年度防火门招标清单报价说明</t>
  </si>
  <si>
    <t>一、招标形式</t>
  </si>
  <si>
    <t>1、模拟清单招标。</t>
  </si>
  <si>
    <t>2、集中采购金额为暂定总价，不作为实际付款依据。</t>
  </si>
  <si>
    <t>二、工程量计量规则</t>
  </si>
  <si>
    <t>2、分项合同签订时，防火门工程量按实际图纸门、窗洞净尺寸计算。</t>
  </si>
  <si>
    <t>三、综合单价说明</t>
  </si>
  <si>
    <t>2、投标综合单价包含所有材料、加工制作、损耗、检验试验、样板、包装、运输、场内二次运输、保险、卸货、性能试验费、安装、机械、水电费、成品保护、二次深化设计、现场协调、验收、规费税金、利润、因质量问题引起的维修和更换、技术指导和技术培训以及质保期内保修等一切费用，且综合考虑了招标文件要求的承包范围、质量标准、工期、技术措施、安全文明施工措施等因素。</t>
  </si>
  <si>
    <t>4、综合单价不含总包配合费、水电费，这些费用我司支付给总包。</t>
  </si>
  <si>
    <t>5、综合单价还包括正式交付前的产品修复费用（因特殊原因损坏且能找到损坏原因或损坏人的除外）。</t>
  </si>
  <si>
    <t>6、混水漆门油漆颜色调整，综合单价不予调整；清水漆门木饰面主材不变颜色变化，综合单价不予调整；清水漆门木饰面主材变化，按清单约定的主材调差价格调整，但颜色调整不予调整。</t>
  </si>
  <si>
    <t>8、本次招标须综合考虑因毛坯项目和精装项目不同而产生的安装费、成品保护费等一切费用变化，中标后不因项目情况不同而调整。</t>
  </si>
  <si>
    <t>11、运距调差：具体项目根据《运费表》所在城市对应报价按实计入。</t>
  </si>
  <si>
    <t>12、投标单位须按《单价分析表》格式填报组价明细；投标单位可自行上报其他门型的组价明细（但格式必须按提供的标准单价分析表格式填写，且单方价格必须与报价清单组价的综合单价一致，如有不一致的在签证时须按综合单价低的组价明细进行组价签证）。</t>
  </si>
  <si>
    <t>四、其他说明</t>
  </si>
  <si>
    <t>4、综合单价已考虑了可能存在的一切外部变化因素，包括但不限于项目周围建筑环境、气候环境、地质条件、交通道路、地质情况、周围地下管网、政府相关规定变化等。</t>
  </si>
  <si>
    <t>6、投标报价须在合理范围内，如综合单价与市场价格相差较大，投标人应按招标人要求提供综合单价分析表并对其作出澄清说明，否则招标人有权将该投标作为废标处理，且不给予任何解释及赔偿。</t>
  </si>
  <si>
    <t>7、调价原则：投标综合单价已充分考虑了人工、材料、机械的市场价格变动因素，在协议期内所有人工、材料（除钢材）、机械价格均不予调差。</t>
  </si>
  <si>
    <t>8、油漆要求成品出厂，不允许现场施工；五金开孔必须在工厂采用专用机械成孔，不得在现场开孔。</t>
  </si>
  <si>
    <t>9、钢门框必须采用水泥砂浆现场灌浆（严禁先灌浆后安装），灌浆高度须满足验收要求；防火门单位必须确保验收通过，验收所需的费用由防火门分包单位承担。</t>
  </si>
  <si>
    <t>10、门框由防火门分包单位施工，门框基层由总包单位负责施工，防火门分包单位在接收前须做好复核验收工作。</t>
  </si>
  <si>
    <t>11、因消防规范和其他规范冲突导致的设计、施工、验收问题，由各项目承接单位负责解决（须确保一次性验收通过）。</t>
  </si>
  <si>
    <t>12、防火门所用五金配件必须符合招标技术要求，并确保专项验收一次性通过。</t>
  </si>
  <si>
    <t>报价汇总表</t>
  </si>
  <si>
    <t>序号</t>
  </si>
  <si>
    <t>分项</t>
  </si>
  <si>
    <t>不含税分项报价合计（元）</t>
  </si>
  <si>
    <t>税金13%</t>
  </si>
  <si>
    <t>含税分项报价合计（元）</t>
  </si>
  <si>
    <t>备注</t>
  </si>
  <si>
    <t>综合报价汇总</t>
  </si>
  <si>
    <t>说明（可删除）</t>
  </si>
  <si>
    <t>类别</t>
  </si>
  <si>
    <t>表面处理工艺</t>
  </si>
  <si>
    <t>级别</t>
  </si>
  <si>
    <t>开启方式</t>
  </si>
  <si>
    <t>单位</t>
  </si>
  <si>
    <t>规格尺寸</t>
  </si>
  <si>
    <t>工程量</t>
  </si>
  <si>
    <t>平方数</t>
  </si>
  <si>
    <t xml:space="preserve">含税单价 （元/m2） </t>
  </si>
  <si>
    <t>含税小计（元）</t>
  </si>
  <si>
    <t>工程量计算规则</t>
  </si>
  <si>
    <t>宽度</t>
  </si>
  <si>
    <t>高度</t>
  </si>
  <si>
    <t>木质防火门
（平板门、无下槛）</t>
  </si>
  <si>
    <t>三聚氰胺免漆板</t>
  </si>
  <si>
    <t>甲级</t>
  </si>
  <si>
    <t>单开</t>
  </si>
  <si>
    <t>㎡</t>
  </si>
  <si>
    <t>报价含门体材料及制作费、五金、安装、运输、管理、税金</t>
  </si>
  <si>
    <t>按图纸门洞净尺寸以面积计量</t>
  </si>
  <si>
    <t>双开、子母</t>
  </si>
  <si>
    <t>乙级</t>
  </si>
  <si>
    <t>丙级</t>
  </si>
  <si>
    <t>钢框木扇防火门
（平板门、无下槛）</t>
  </si>
  <si>
    <t>静电单色喷涂钢框+三聚氰胺免漆板木扇</t>
  </si>
  <si>
    <t>钢质防火门
（平板门、无下槛）</t>
  </si>
  <si>
    <t>静电单色喷涂</t>
  </si>
  <si>
    <t>超大规格
（宽度＞2.1m或高度＞2.3m）</t>
  </si>
  <si>
    <t>不锈钢防火门
（平板门、无下槛）</t>
  </si>
  <si>
    <t>本色拉丝面</t>
  </si>
  <si>
    <t>普通木质门
（平板门、无下槛）</t>
  </si>
  <si>
    <t>/</t>
  </si>
  <si>
    <t>普通钢质门
（平板门、无下槛）</t>
  </si>
  <si>
    <t>不含税总价合计（元）</t>
  </si>
  <si>
    <t>甲级不锈钢防火门（拉丝面）单价分析表</t>
  </si>
  <si>
    <t>规格尺寸：</t>
  </si>
  <si>
    <t>x</t>
  </si>
  <si>
    <t>项目名称</t>
  </si>
  <si>
    <t>用量
（含损耗）</t>
  </si>
  <si>
    <t>单价(元)</t>
  </si>
  <si>
    <t>合价(元)</t>
  </si>
  <si>
    <t>品牌</t>
  </si>
  <si>
    <t>门体</t>
  </si>
  <si>
    <t>门框</t>
  </si>
  <si>
    <t>m</t>
  </si>
  <si>
    <t>门扇</t>
  </si>
  <si>
    <t>不锈钢表面处理</t>
  </si>
  <si>
    <t>镀层</t>
  </si>
  <si>
    <t>胶水</t>
  </si>
  <si>
    <r>
      <rPr>
        <sz val="10.5"/>
        <color theme="1"/>
        <rFont val="宋体"/>
        <family val="3"/>
        <charset val="134"/>
      </rPr>
      <t>k</t>
    </r>
    <r>
      <rPr>
        <sz val="10.5"/>
        <color indexed="8"/>
        <rFont val="宋体"/>
        <family val="3"/>
        <charset val="134"/>
      </rPr>
      <t>g</t>
    </r>
  </si>
  <si>
    <t>防火板</t>
  </si>
  <si>
    <t>膨胀珍珠岩</t>
  </si>
  <si>
    <t>三聚氰胺板</t>
  </si>
  <si>
    <t>防烟条</t>
  </si>
  <si>
    <t>其他辅材</t>
  </si>
  <si>
    <t>樘</t>
  </si>
  <si>
    <t>辅材，浙江</t>
  </si>
  <si>
    <t>五金件</t>
  </si>
  <si>
    <t>防火铰链</t>
  </si>
  <si>
    <t>只</t>
  </si>
  <si>
    <t>闭门器</t>
  </si>
  <si>
    <t>防火锁</t>
  </si>
  <si>
    <t>把</t>
  </si>
  <si>
    <t>顺位器</t>
  </si>
  <si>
    <t>暗插销</t>
  </si>
  <si>
    <t>制作费（含检测费）</t>
  </si>
  <si>
    <t>安装费（含成品保护费）</t>
  </si>
  <si>
    <t>包装运输费</t>
  </si>
  <si>
    <t>A</t>
  </si>
  <si>
    <t>直接费小计=1+2+3+4+5</t>
  </si>
  <si>
    <t>B</t>
  </si>
  <si>
    <t>管理费（含利润）=A*费率</t>
  </si>
  <si>
    <t>C</t>
  </si>
  <si>
    <t>税金=（A+B）*税率</t>
  </si>
  <si>
    <t>E</t>
  </si>
  <si>
    <t>总价= A+B+C</t>
  </si>
  <si>
    <r>
      <rPr>
        <sz val="10.5"/>
        <color theme="1"/>
        <rFont val="宋体"/>
        <family val="3"/>
        <charset val="134"/>
      </rPr>
      <t>折合单价=E/</t>
    </r>
    <r>
      <rPr>
        <u/>
        <sz val="10.5"/>
        <color rgb="FF000000"/>
        <rFont val="宋体"/>
        <family val="3"/>
        <charset val="134"/>
      </rPr>
      <t xml:space="preserve">   </t>
    </r>
    <r>
      <rPr>
        <sz val="10.5"/>
        <color rgb="FF000000"/>
        <rFont val="宋体"/>
        <family val="3"/>
        <charset val="134"/>
      </rPr>
      <t>㎡</t>
    </r>
    <r>
      <rPr>
        <i/>
        <sz val="10.5"/>
        <color rgb="FF000000"/>
        <rFont val="宋体"/>
        <family val="3"/>
        <charset val="134"/>
      </rPr>
      <t>(计算规则选用防火门面积)</t>
    </r>
  </si>
  <si>
    <t>双开</t>
  </si>
  <si>
    <t>表面处理</t>
  </si>
  <si>
    <t>乙级不锈钢防火门（拉丝面）单价分析表</t>
  </si>
  <si>
    <t>超大规格：</t>
  </si>
  <si>
    <t>甲级钢质防火门（静电单色喷涂）单价分析表</t>
  </si>
  <si>
    <t>选用宝钢、鞍钢、涟钢</t>
  </si>
  <si>
    <r>
      <rPr>
        <sz val="10.5"/>
        <color theme="1"/>
        <rFont val="宋体"/>
        <family val="3"/>
        <charset val="134"/>
      </rPr>
      <t>折合单价=E/</t>
    </r>
    <r>
      <rPr>
        <u/>
        <sz val="10.5"/>
        <color rgb="FF000000"/>
        <rFont val="宋体"/>
        <family val="3"/>
        <charset val="134"/>
      </rPr>
      <t xml:space="preserve">   </t>
    </r>
    <r>
      <rPr>
        <sz val="10.5"/>
        <color rgb="FF000000"/>
        <rFont val="宋体"/>
        <family val="3"/>
        <charset val="134"/>
      </rPr>
      <t>㎡</t>
    </r>
    <r>
      <rPr>
        <i/>
        <sz val="10.5"/>
        <color rgb="FF000000"/>
        <rFont val="宋体"/>
        <family val="3"/>
        <charset val="134"/>
      </rPr>
      <t>(计算规则选用防火门面积)=</t>
    </r>
    <r>
      <rPr>
        <i/>
        <u/>
        <sz val="10.5"/>
        <color rgb="FF000000"/>
        <rFont val="宋体"/>
        <family val="3"/>
        <charset val="134"/>
      </rPr>
      <t xml:space="preserve">   </t>
    </r>
    <r>
      <rPr>
        <i/>
        <sz val="10.5"/>
        <color rgb="FF000000"/>
        <rFont val="宋体"/>
        <family val="3"/>
        <charset val="134"/>
      </rPr>
      <t>元/㎡</t>
    </r>
  </si>
  <si>
    <t>乙级钢质防火门（静电单色喷涂）单价分析表</t>
  </si>
  <si>
    <t>通道锁</t>
  </si>
  <si>
    <t>丙级钢质防火门（静电单色喷涂）单价分析表</t>
  </si>
  <si>
    <t>管井锁</t>
  </si>
  <si>
    <t>钢质门（静电单色喷涂）单价分析表</t>
  </si>
  <si>
    <t>蜂窝纸</t>
  </si>
  <si>
    <t>铰链</t>
  </si>
  <si>
    <t>锁</t>
  </si>
  <si>
    <t>甲级木质防火门（三聚氰胺免漆板）单价分析表</t>
  </si>
  <si>
    <t>门框表面处理</t>
  </si>
  <si>
    <t>门扇龙骨</t>
  </si>
  <si>
    <t>m³</t>
  </si>
  <si>
    <t>乙级木质防火门（三聚氰胺免漆板）单价分析表</t>
  </si>
  <si>
    <t>丙级木质防火门（三聚氰胺免漆板）单价分析表</t>
  </si>
  <si>
    <t>木质门（三聚氰胺免漆板）单价分析表</t>
  </si>
  <si>
    <t xml:space="preserve">不含税单价 （元/m2） </t>
  </si>
  <si>
    <t>不含税小计（元）</t>
  </si>
  <si>
    <t>表面工艺调差
（木质填报与三聚氰胺免漆板差价、钢质填报与静电单色喷涂差价、不锈钢填写与本色拉丝面差价）</t>
  </si>
  <si>
    <t>木框</t>
  </si>
  <si>
    <t>混水漆</t>
  </si>
  <si>
    <t>不区分颜色</t>
  </si>
  <si>
    <t>按图纸门洞净尺寸以延米计量</t>
  </si>
  <si>
    <t>PVC覆膜</t>
  </si>
  <si>
    <t>不区分花色</t>
  </si>
  <si>
    <t>清水漆科技木贴皮</t>
  </si>
  <si>
    <t>清水漆黑胡桃实木贴皮</t>
  </si>
  <si>
    <t>木皮厚度0.4mm，实际厚度不同时按厚度比例调整计算</t>
  </si>
  <si>
    <t>清水漆樱桃木实木贴皮</t>
  </si>
  <si>
    <t>清水漆白橡木实木贴皮</t>
  </si>
  <si>
    <t>清水漆红橡木实木贴皮</t>
  </si>
  <si>
    <t>清水漆红胡桃木实木贴皮</t>
  </si>
  <si>
    <t>清水漆楸木实木贴皮</t>
  </si>
  <si>
    <t>清水漆沙比利实木贴皮</t>
  </si>
  <si>
    <t>木扇</t>
  </si>
  <si>
    <t>钢框</t>
  </si>
  <si>
    <t>热转印</t>
  </si>
  <si>
    <t>钢扇</t>
  </si>
  <si>
    <t>不锈钢框</t>
  </si>
  <si>
    <t>防指纹处理</t>
  </si>
  <si>
    <t>喷砂处理</t>
  </si>
  <si>
    <t>表面着色处理</t>
  </si>
  <si>
    <t>不锈钢扇</t>
  </si>
  <si>
    <t>钢制门简易线条造型调差</t>
  </si>
  <si>
    <t>不区分表面工艺</t>
  </si>
  <si>
    <t>按照防火门面积计量</t>
  </si>
  <si>
    <t>带防火玻璃防火门调差</t>
  </si>
  <si>
    <t>含切割、压条等工序</t>
  </si>
  <si>
    <t>按照图纸设计玻璃面积计量</t>
  </si>
  <si>
    <t>上、下门楣</t>
  </si>
  <si>
    <t>表面工艺调差参照门扇</t>
  </si>
  <si>
    <t>按图纸尺寸以面积计量</t>
  </si>
  <si>
    <t>钢质静电单色喷涂</t>
  </si>
  <si>
    <t>门下槛</t>
  </si>
  <si>
    <t>表面工艺调差参照门框</t>
  </si>
  <si>
    <t>按图纸门洞净宽以延米计量</t>
  </si>
  <si>
    <t>木质门贴脸
（按50mm宽、8mm厚报价）</t>
  </si>
  <si>
    <t>1字型</t>
  </si>
  <si>
    <t>按实际施工长度计量</t>
  </si>
  <si>
    <t>免漆板</t>
  </si>
  <si>
    <t>清水漆黑胡桃实木贴皮（木皮厚度0.4mm，实际厚度不同时按厚度比例调整计算）</t>
  </si>
  <si>
    <t>不区分实木贴皮品类</t>
  </si>
  <si>
    <t>7字型</t>
  </si>
  <si>
    <t>防火门塞缝费用
（适用于防火门单位塞缝的）</t>
  </si>
  <si>
    <t>水泥砂浆</t>
  </si>
  <si>
    <t>发泡剂</t>
  </si>
  <si>
    <t>甲级钢木防火门（静电单色喷涂钢门框+三聚氰胺免漆板木扇）单价分析表</t>
  </si>
  <si>
    <t>乙级钢木防火门（静电单色喷涂钢门框+三聚氰胺免漆板木扇）单价分析表</t>
  </si>
  <si>
    <t>丙级钢木防火门（静电单色喷涂钢门框+三聚氰胺免漆板木扇）单价分析表</t>
  </si>
  <si>
    <t>五金</t>
  </si>
  <si>
    <t>五金单价表</t>
  </si>
  <si>
    <t>分类</t>
  </si>
  <si>
    <t>顺序器</t>
  </si>
  <si>
    <t>7字型顺序器</t>
  </si>
  <si>
    <t>中档</t>
  </si>
  <si>
    <t>不含税单价
（元）</t>
  </si>
  <si>
    <t>高档</t>
  </si>
  <si>
    <t>进口</t>
  </si>
  <si>
    <t>五金配置表</t>
  </si>
  <si>
    <t>五金组价表</t>
  </si>
  <si>
    <t>部位</t>
  </si>
  <si>
    <t>不含税小计（元/樘）</t>
  </si>
  <si>
    <t>防火门数量（樘）</t>
  </si>
  <si>
    <t>不含税合价（元）</t>
  </si>
  <si>
    <t>单/双</t>
  </si>
  <si>
    <t>配置数量</t>
  </si>
  <si>
    <t>机房、配电间等使用防火锁部分</t>
  </si>
  <si>
    <t>五金品牌档次可根据项目需求中、高档混合选择。</t>
  </si>
  <si>
    <t>子母</t>
  </si>
  <si>
    <t>通道、楼梯间等使用通道锁部分</t>
  </si>
  <si>
    <t>管井、水井等使用管井锁部分</t>
  </si>
  <si>
    <t>注：如防火门高度≤1800mm，合页配置为单开2片、双开4片。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</si>
  <si>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3、以上报价不含管理费、利润及税金。</t>
  </si>
  <si>
    <t>安装费</t>
  </si>
  <si>
    <t>规格</t>
  </si>
  <si>
    <t>木质防火门
（含普通木质门）</t>
  </si>
  <si>
    <t>面积＜1.5㎡/樘</t>
  </si>
  <si>
    <t>常规规格</t>
  </si>
  <si>
    <t>钢框木扇防火门</t>
  </si>
  <si>
    <t>钢质防火门
（含普通钢质门）</t>
  </si>
  <si>
    <t>不锈钢防火门</t>
  </si>
  <si>
    <t>防火窗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</si>
  <si>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3、安装费包括仓储保管、场内二次运输、安装、机械、钢门框内灌浆、现场协调、调试、验收及配合费、现场成品保护、施工过程中水电费等安装相应的所有费用。
4、以上报价不含管理费、利润及税金。
5、工程量按照防火门面积计入。</t>
  </si>
  <si>
    <t>包装运输费
（具体项目根据实际地点调整）</t>
  </si>
  <si>
    <t>城市</t>
  </si>
  <si>
    <t>工程量（㎡）</t>
  </si>
  <si>
    <t>不含税单价（元/㎡）</t>
  </si>
  <si>
    <t>上海</t>
  </si>
  <si>
    <t>杭州</t>
  </si>
  <si>
    <t>嘉兴</t>
  </si>
  <si>
    <t>宁波</t>
  </si>
  <si>
    <t>温州</t>
  </si>
  <si>
    <t>苏南</t>
  </si>
  <si>
    <t>无锡</t>
  </si>
  <si>
    <t>常州</t>
  </si>
  <si>
    <t>南通</t>
  </si>
  <si>
    <t>扬州</t>
  </si>
  <si>
    <t>南京</t>
  </si>
  <si>
    <t>徐州</t>
  </si>
  <si>
    <t>盐城</t>
  </si>
  <si>
    <t>合肥</t>
  </si>
  <si>
    <t>芜湖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</si>
  <si>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包装运输费包括货物包装、装货、运输、运输保险及运输过程中的成品保护、卸货到上述城市项目指定地点过程中的所有费用，若发包方增加上述城市以外的城市，包装运输费按最近的城市的包装运输费套用。
4、以上报价不含管理费、利润及税金。
5、工程量按照防火门面积计入。</t>
  </si>
  <si>
    <t>1、集中采购招标清单中的工程量为暂定数量，仅供评标使用，实际工程量按每个分项目单独计量。</t>
    <phoneticPr fontId="24" type="noConversion"/>
  </si>
  <si>
    <t>1、集中采购期内，除约定允许调差的内容外，各子目综合单价包干，结算时综合单价不作调整。</t>
    <phoneticPr fontId="24" type="noConversion"/>
  </si>
  <si>
    <t>9、集中采购招标时，统一按13%增值税率招标，后期如须分别开具供货和安装发票，由各项目根据综合单价分析中的材料费、运输费和安装费组成按实调整。</t>
    <phoneticPr fontId="24" type="noConversion"/>
  </si>
  <si>
    <t>1、集中采购期内，清单范围内的清单子目，综合单价不因任何原因调整，包括颜色变化、数量变化、尺寸大小变化、开门形式变化、结构形式变化、开启方式变化等一切变化。</t>
    <phoneticPr fontId="24" type="noConversion"/>
  </si>
  <si>
    <t>2、集中采购期内，清单范围以外的清单子目，有类似子目的参照类似子目组价，没有类似子目的由协议双方组价后协商确定（组价原则为：联采清单组价明细中已有的材料按联采明细价格计取，联采清单组价明细以外的材料按信息价或市场合理价计取，材料费以外的所有费用按联采清单组价明细计取）。</t>
    <phoneticPr fontId="24" type="noConversion"/>
  </si>
  <si>
    <t>13、招标单位有权从每个项目上随机抽取一樘防火门，在现场进行破坏性抽检，费用在招标单价中综合考虑。</t>
    <phoneticPr fontId="24" type="noConversion"/>
  </si>
  <si>
    <t>宝钢、鞍钢、涟钢</t>
    <phoneticPr fontId="24" type="noConversion"/>
  </si>
  <si>
    <t>江苏迪高、恒高、文中</t>
    <phoneticPr fontId="24" type="noConversion"/>
  </si>
  <si>
    <t>广东坚朗、安恒</t>
    <phoneticPr fontId="24" type="noConversion"/>
  </si>
  <si>
    <t>坚朗、安恒</t>
    <phoneticPr fontId="24" type="noConversion"/>
  </si>
  <si>
    <t>1.2mm不锈钢板</t>
    <phoneticPr fontId="24" type="noConversion"/>
  </si>
  <si>
    <t>0.8mm不锈钢板</t>
    <phoneticPr fontId="24" type="noConversion"/>
  </si>
  <si>
    <t>防火胶水</t>
    <phoneticPr fontId="24" type="noConversion"/>
  </si>
  <si>
    <t>5mm，氧化镁</t>
    <phoneticPr fontId="24" type="noConversion"/>
  </si>
  <si>
    <t>45mm，氧化镁</t>
    <phoneticPr fontId="24" type="noConversion"/>
  </si>
  <si>
    <t>40x60mm厚，木质</t>
    <phoneticPr fontId="24" type="noConversion"/>
  </si>
  <si>
    <t>16x3,复合防火橡胶</t>
    <phoneticPr fontId="24" type="noConversion"/>
  </si>
  <si>
    <t>辅材</t>
    <phoneticPr fontId="24" type="noConversion"/>
  </si>
  <si>
    <t>5寸，镀锌</t>
    <phoneticPr fontId="24" type="noConversion"/>
  </si>
  <si>
    <t>B2，铸铝</t>
    <phoneticPr fontId="24" type="noConversion"/>
  </si>
  <si>
    <t>圆管，不锈钢拉手</t>
    <phoneticPr fontId="24" type="noConversion"/>
  </si>
  <si>
    <t>L型，镀锌</t>
    <phoneticPr fontId="24" type="noConversion"/>
  </si>
  <si>
    <t>6寸，镀锌</t>
    <phoneticPr fontId="24" type="noConversion"/>
  </si>
  <si>
    <t>1.2mm，钢板</t>
    <phoneticPr fontId="24" type="noConversion"/>
  </si>
  <si>
    <t>0.8mm，钢板</t>
    <phoneticPr fontId="24" type="noConversion"/>
  </si>
  <si>
    <t>喷塑</t>
    <phoneticPr fontId="24" type="noConversion"/>
  </si>
  <si>
    <t>选用宝钢、鞍钢、涟钢</t>
    <phoneticPr fontId="24" type="noConversion"/>
  </si>
  <si>
    <t>选用迪高、恒高、文中品牌</t>
    <phoneticPr fontId="24" type="noConversion"/>
  </si>
  <si>
    <t>规格、型号、材质</t>
    <phoneticPr fontId="24" type="noConversion"/>
  </si>
  <si>
    <t>无拉手</t>
    <phoneticPr fontId="24" type="noConversion"/>
  </si>
  <si>
    <t>不锈钢拉手</t>
    <phoneticPr fontId="24" type="noConversion"/>
  </si>
  <si>
    <t>胶水</t>
    <phoneticPr fontId="24" type="noConversion"/>
  </si>
  <si>
    <t>100x40，实木复合</t>
    <phoneticPr fontId="24" type="noConversion"/>
  </si>
  <si>
    <t>3mm，木质</t>
    <phoneticPr fontId="24" type="noConversion"/>
  </si>
  <si>
    <t>广东坚朗、安恒、先道</t>
    <phoneticPr fontId="24" type="noConversion"/>
  </si>
  <si>
    <t>多玛、海福乐、盖泽</t>
    <phoneticPr fontId="24" type="noConversion"/>
  </si>
  <si>
    <t>选用坚朗、安恒、先道</t>
    <phoneticPr fontId="24" type="noConversion"/>
  </si>
  <si>
    <t>5、投标人应充分考虑安全文明施工、材料抽检、项目的工期安排，停电、停水、二次搬运、施工场地不足、与其他单位交叉配合、成品保护、工程所有建筑垃圾运至总包指定地点，由总包统一外运消纳、施工组织中（含工程变更签证及增加工程）的各种措施费（包含但不限于脚手架、 临时设施、施工围挡等内容）等与工程施工有关的工作内容及要求发生的费用，所有费用须在报价中综合考虑，中标后不得再因现场施工的管理要求增加任何费用。</t>
    <phoneticPr fontId="24" type="noConversion"/>
  </si>
  <si>
    <r>
      <rPr>
        <sz val="11"/>
        <color theme="1"/>
        <rFont val="等线"/>
        <family val="3"/>
        <charset val="134"/>
        <scheme val="minor"/>
      </rPr>
      <t xml:space="preserve">一、门数量10000樘防火门+100樘不锈钢门+50樘普通木质门+50樘普通钢质门
1.1、木质防火门合计6000,樘，其中单开4000樘，双开、子母2000樘；
1.2、钢框木扇防火门合计2000,樘，其中单开1200樘，双开、子母800樘；
1.3、钢质防火门合计2000,樘，其中单开1200樘，双开、子母800樘
1.4、不锈钢防火门100樘
1.5、普通木质门50樘
1.6、普通钢质门50樘
二、、不锈钢防火门采用高档五金，其他防火门采用中档五金；
三、、工程计价方式最终以平方价汇总
四、一般设定甲级门设备间、乙级门通道、丙级门管井，其中以乙级门居多
</t>
    </r>
    <r>
      <rPr>
        <sz val="11"/>
        <color rgb="FFFF0000"/>
        <rFont val="等线"/>
        <family val="3"/>
        <charset val="134"/>
        <scheme val="minor"/>
      </rPr>
      <t xml:space="preserve">五、报价钢质以喷涂工艺为基础报价；钢木以门框喷涂、门扇免漆板工艺为基础报价；木质以免漆板工艺报价；
六、运费以南通计
</t>
    </r>
    <phoneticPr fontId="24" type="noConversion"/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</si>
  <si>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3、综合报价汇总=门体+五金+包装运输费+安装制作费</t>
    <phoneticPr fontId="24" type="noConversion"/>
  </si>
  <si>
    <t>综合报价</t>
    <phoneticPr fontId="24" type="noConversion"/>
  </si>
  <si>
    <t>10、材料调差：除钢材以外，其他材料不予调差；各分项合同签订时，以招标文件发出的月份为基准，以上海标准信息价（正刊）中型钢（综合）的不含税价为基准，实际施工期间钢材价格在基准价±5%范围内时不予调差，超出±5%时按超出5%部分的比例和每平米钢含量调差。</t>
    <phoneticPr fontId="24" type="noConversion"/>
  </si>
  <si>
    <t>3、集中采购期内，招标人（即发包方）保留更改防火门样式、防火锁具的权利，发生取消门锁、把手更改时，中标单位（即承包方）必须接受按投标报价表扣除相关费用的要求；发生更换集中采购范围外锁具品牌型号时，由甲乙双方协商确定综合单价。</t>
    <phoneticPr fontId="24" type="noConversion"/>
  </si>
  <si>
    <t>3、防火门现场灌浆由防火门单位施工，灌浆材料由总包提供。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</si>
</sst>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9" x14ac:knownFonts="1">
    <font>
      <sz val="11"/>
      <color theme="1"/>
      <name val="等线"/>
      <charset val="134"/>
      <scheme val="minor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name val="宋体"/>
      <family val="3"/>
      <charset val="134"/>
    </font>
    <font>
      <sz val="10.5"/>
      <color theme="1"/>
      <name val="宋体"/>
      <family val="3"/>
      <charset val="134"/>
    </font>
    <font>
      <u/>
      <sz val="10.5"/>
      <color theme="1"/>
      <name val="宋体"/>
      <family val="3"/>
      <charset val="134"/>
    </font>
    <font>
      <b/>
      <sz val="18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.5"/>
      <color indexed="8"/>
      <name val="宋体"/>
      <family val="3"/>
      <charset val="134"/>
    </font>
    <font>
      <u/>
      <sz val="10.5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i/>
      <sz val="10.5"/>
      <color rgb="FF000000"/>
      <name val="宋体"/>
      <family val="3"/>
      <charset val="134"/>
    </font>
    <font>
      <i/>
      <u/>
      <sz val="10.5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9" fontId="16" fillId="0" borderId="0" applyFont="0" applyFill="0" applyBorder="0" applyAlignment="0" applyProtection="0"/>
    <xf numFmtId="0" fontId="16" fillId="0" borderId="0"/>
    <xf numFmtId="0" fontId="17" fillId="0" borderId="0">
      <alignment vertical="center"/>
    </xf>
    <xf numFmtId="0" fontId="18" fillId="0" borderId="0"/>
    <xf numFmtId="0" fontId="17" fillId="0" borderId="0"/>
  </cellStyleXfs>
  <cellXfs count="13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3" fillId="0" borderId="0" xfId="2" applyFont="1" applyFill="1"/>
    <xf numFmtId="176" fontId="3" fillId="0" borderId="0" xfId="2" applyNumberFormat="1" applyFont="1" applyFill="1"/>
    <xf numFmtId="0" fontId="3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176" fontId="7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/>
    </xf>
    <xf numFmtId="0" fontId="8" fillId="0" borderId="2" xfId="2" applyFont="1" applyFill="1" applyBorder="1" applyAlignment="1">
      <alignment horizontal="center" vertical="center" wrapText="1"/>
    </xf>
    <xf numFmtId="176" fontId="8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9" fontId="9" fillId="0" borderId="2" xfId="1" applyNumberFormat="1" applyFont="1" applyFill="1" applyBorder="1" applyAlignment="1">
      <alignment horizontal="center" vertical="center" wrapText="1"/>
    </xf>
    <xf numFmtId="176" fontId="9" fillId="0" borderId="2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/>
    </xf>
    <xf numFmtId="176" fontId="0" fillId="0" borderId="0" xfId="0" applyNumberFormat="1"/>
    <xf numFmtId="0" fontId="4" fillId="0" borderId="7" xfId="0" applyFont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3" fillId="0" borderId="0" xfId="2" applyNumberFormat="1" applyFont="1" applyFill="1" applyAlignment="1">
      <alignment horizontal="center"/>
    </xf>
    <xf numFmtId="176" fontId="8" fillId="0" borderId="2" xfId="2" applyNumberFormat="1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/>
    </xf>
    <xf numFmtId="176" fontId="14" fillId="0" borderId="2" xfId="0" applyNumberFormat="1" applyFont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2" xfId="5" applyFont="1" applyBorder="1" applyAlignment="1">
      <alignment vertical="center" wrapText="1"/>
    </xf>
    <xf numFmtId="0" fontId="3" fillId="0" borderId="2" xfId="2" applyFont="1" applyBorder="1" applyAlignment="1">
      <alignment vertical="center" wrapText="1"/>
    </xf>
    <xf numFmtId="176" fontId="8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5" applyFont="1" applyBorder="1" applyAlignment="1">
      <alignment vertical="center" wrapText="1"/>
    </xf>
    <xf numFmtId="0" fontId="25" fillId="0" borderId="2" xfId="2" applyFont="1" applyBorder="1" applyAlignment="1">
      <alignment vertical="center" wrapText="1"/>
    </xf>
    <xf numFmtId="0" fontId="26" fillId="0" borderId="2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76" fontId="8" fillId="0" borderId="3" xfId="2" applyNumberFormat="1" applyFont="1" applyFill="1" applyBorder="1" applyAlignment="1">
      <alignment vertical="center" wrapText="1"/>
    </xf>
    <xf numFmtId="176" fontId="26" fillId="0" borderId="9" xfId="2" applyNumberFormat="1" applyFont="1" applyFill="1" applyBorder="1" applyAlignment="1">
      <alignment vertical="center" wrapText="1"/>
    </xf>
    <xf numFmtId="176" fontId="26" fillId="0" borderId="10" xfId="2" applyNumberFormat="1" applyFont="1" applyFill="1" applyBorder="1" applyAlignment="1">
      <alignment vertical="center" wrapText="1"/>
    </xf>
    <xf numFmtId="0" fontId="7" fillId="0" borderId="0" xfId="2" applyFont="1" applyFill="1" applyAlignment="1">
      <alignment horizontal="center" vertical="center"/>
    </xf>
    <xf numFmtId="176" fontId="7" fillId="0" borderId="0" xfId="2" applyNumberFormat="1" applyFont="1" applyFill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left" vertical="center" wrapText="1"/>
    </xf>
    <xf numFmtId="176" fontId="8" fillId="0" borderId="5" xfId="2" applyNumberFormat="1" applyFont="1" applyFill="1" applyBorder="1" applyAlignment="1">
      <alignment horizontal="left" vertical="center" wrapText="1"/>
    </xf>
    <xf numFmtId="176" fontId="8" fillId="0" borderId="6" xfId="2" applyNumberFormat="1" applyFont="1" applyFill="1" applyBorder="1" applyAlignment="1">
      <alignment horizontal="left" vertical="center" wrapText="1"/>
    </xf>
    <xf numFmtId="176" fontId="8" fillId="0" borderId="2" xfId="2" applyNumberFormat="1" applyFont="1" applyFill="1" applyBorder="1" applyAlignment="1">
      <alignment horizontal="center" vertical="center" wrapText="1"/>
    </xf>
    <xf numFmtId="176" fontId="26" fillId="0" borderId="3" xfId="2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76" fontId="8" fillId="0" borderId="3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26" fillId="0" borderId="3" xfId="2" applyNumberFormat="1" applyFont="1" applyFill="1" applyBorder="1" applyAlignment="1">
      <alignment horizontal="center" vertical="center" wrapText="1"/>
    </xf>
    <xf numFmtId="176" fontId="8" fillId="0" borderId="9" xfId="2" applyNumberFormat="1" applyFont="1" applyFill="1" applyBorder="1" applyAlignment="1">
      <alignment horizontal="center" vertical="center" wrapText="1"/>
    </xf>
    <xf numFmtId="176" fontId="8" fillId="0" borderId="10" xfId="2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6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2" applyFont="1" applyBorder="1" applyAlignment="1">
      <alignment horizontal="left" vertical="top" wrapText="1"/>
    </xf>
    <xf numFmtId="0" fontId="5" fillId="0" borderId="8" xfId="2" applyFont="1" applyBorder="1" applyAlignment="1">
      <alignment horizontal="left" vertical="top"/>
    </xf>
    <xf numFmtId="0" fontId="2" fillId="0" borderId="2" xfId="3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6">
    <cellStyle name="百分比 2" xfId="1" xr:uid="{00000000-0005-0000-0000-00000D000000}"/>
    <cellStyle name="常规" xfId="0" builtinId="0"/>
    <cellStyle name="常规 2_附件1报价清单" xfId="2" xr:uid="{00000000-0005-0000-0000-00000E000000}"/>
    <cellStyle name="常规_BQ1" xfId="3" xr:uid="{00000000-0005-0000-0000-000022000000}"/>
    <cellStyle name="常规_公共部位室内装修工程量清单" xfId="4" xr:uid="{00000000-0005-0000-0000-000030000000}"/>
    <cellStyle name="样式 1" xfId="5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workbookViewId="0">
      <selection activeCell="B8" sqref="B8"/>
    </sheetView>
  </sheetViews>
  <sheetFormatPr defaultColWidth="9" defaultRowHeight="19.95" customHeight="1" x14ac:dyDescent="0.25"/>
  <cols>
    <col min="1" max="1" width="13.88671875" style="45" customWidth="1"/>
    <col min="2" max="2" width="92.6640625" customWidth="1"/>
  </cols>
  <sheetData>
    <row r="1" spans="1:2" ht="39" customHeight="1" x14ac:dyDescent="0.25">
      <c r="A1" s="54" t="s">
        <v>0</v>
      </c>
      <c r="B1" s="54"/>
    </row>
    <row r="2" spans="1:2" ht="19.95" customHeight="1" x14ac:dyDescent="0.25">
      <c r="A2" s="55" t="s">
        <v>1</v>
      </c>
      <c r="B2" s="46" t="s">
        <v>2</v>
      </c>
    </row>
    <row r="3" spans="1:2" ht="19.95" customHeight="1" x14ac:dyDescent="0.25">
      <c r="A3" s="55"/>
      <c r="B3" s="46" t="s">
        <v>3</v>
      </c>
    </row>
    <row r="4" spans="1:2" ht="48" customHeight="1" x14ac:dyDescent="0.25">
      <c r="A4" s="55" t="s">
        <v>4</v>
      </c>
      <c r="B4" s="50" t="s">
        <v>238</v>
      </c>
    </row>
    <row r="5" spans="1:2" ht="19.95" customHeight="1" x14ac:dyDescent="0.25">
      <c r="A5" s="55"/>
      <c r="B5" s="46" t="s">
        <v>5</v>
      </c>
    </row>
    <row r="6" spans="1:2" ht="34.200000000000003" customHeight="1" x14ac:dyDescent="0.25">
      <c r="A6" s="55" t="s">
        <v>6</v>
      </c>
      <c r="B6" s="50" t="s">
        <v>239</v>
      </c>
    </row>
    <row r="7" spans="1:2" ht="69.599999999999994" customHeight="1" x14ac:dyDescent="0.25">
      <c r="A7" s="55"/>
      <c r="B7" s="46" t="s">
        <v>7</v>
      </c>
    </row>
    <row r="8" spans="1:2" ht="36.6" customHeight="1" x14ac:dyDescent="0.25">
      <c r="A8" s="55"/>
      <c r="B8" s="46" t="s">
        <v>281</v>
      </c>
    </row>
    <row r="9" spans="1:2" ht="22.8" customHeight="1" x14ac:dyDescent="0.25">
      <c r="A9" s="55"/>
      <c r="B9" s="46" t="s">
        <v>8</v>
      </c>
    </row>
    <row r="10" spans="1:2" ht="37.200000000000003" customHeight="1" x14ac:dyDescent="0.25">
      <c r="A10" s="55"/>
      <c r="B10" s="46" t="s">
        <v>9</v>
      </c>
    </row>
    <row r="11" spans="1:2" ht="41.4" customHeight="1" x14ac:dyDescent="0.25">
      <c r="A11" s="55"/>
      <c r="B11" s="46" t="s">
        <v>10</v>
      </c>
    </row>
    <row r="12" spans="1:2" ht="32.4" customHeight="1" x14ac:dyDescent="0.25">
      <c r="A12" s="55"/>
      <c r="B12" s="46" t="s">
        <v>11</v>
      </c>
    </row>
    <row r="13" spans="1:2" ht="35.4" customHeight="1" x14ac:dyDescent="0.25">
      <c r="A13" s="55"/>
      <c r="B13" s="50" t="s">
        <v>240</v>
      </c>
    </row>
    <row r="14" spans="1:2" ht="40.200000000000003" customHeight="1" x14ac:dyDescent="0.25">
      <c r="A14" s="55"/>
      <c r="B14" s="46" t="s">
        <v>279</v>
      </c>
    </row>
    <row r="15" spans="1:2" ht="26.4" customHeight="1" x14ac:dyDescent="0.25">
      <c r="A15" s="55"/>
      <c r="B15" s="46" t="s">
        <v>12</v>
      </c>
    </row>
    <row r="16" spans="1:2" ht="38.4" customHeight="1" x14ac:dyDescent="0.25">
      <c r="A16" s="55"/>
      <c r="B16" s="46" t="s">
        <v>13</v>
      </c>
    </row>
    <row r="17" spans="1:2" ht="42" customHeight="1" x14ac:dyDescent="0.25">
      <c r="A17" s="55" t="s">
        <v>14</v>
      </c>
      <c r="B17" s="50" t="s">
        <v>241</v>
      </c>
    </row>
    <row r="18" spans="1:2" ht="55.8" customHeight="1" x14ac:dyDescent="0.25">
      <c r="A18" s="55"/>
      <c r="B18" s="50" t="s">
        <v>242</v>
      </c>
    </row>
    <row r="19" spans="1:2" ht="45.6" customHeight="1" x14ac:dyDescent="0.25">
      <c r="A19" s="55"/>
      <c r="B19" s="46" t="s">
        <v>280</v>
      </c>
    </row>
    <row r="20" spans="1:2" ht="41.4" customHeight="1" x14ac:dyDescent="0.25">
      <c r="A20" s="55"/>
      <c r="B20" s="46" t="s">
        <v>15</v>
      </c>
    </row>
    <row r="21" spans="1:2" ht="76.8" customHeight="1" x14ac:dyDescent="0.25">
      <c r="A21" s="55"/>
      <c r="B21" s="46" t="s">
        <v>275</v>
      </c>
    </row>
    <row r="22" spans="1:2" ht="55.8" customHeight="1" x14ac:dyDescent="0.25">
      <c r="A22" s="55"/>
      <c r="B22" s="46" t="s">
        <v>16</v>
      </c>
    </row>
    <row r="23" spans="1:2" ht="46.2" customHeight="1" x14ac:dyDescent="0.25">
      <c r="A23" s="55"/>
      <c r="B23" s="47" t="s">
        <v>17</v>
      </c>
    </row>
    <row r="24" spans="1:2" ht="38.4" customHeight="1" x14ac:dyDescent="0.25">
      <c r="A24" s="55"/>
      <c r="B24" s="47" t="s">
        <v>18</v>
      </c>
    </row>
    <row r="25" spans="1:2" ht="51.6" customHeight="1" x14ac:dyDescent="0.25">
      <c r="A25" s="55"/>
      <c r="B25" s="47" t="s">
        <v>19</v>
      </c>
    </row>
    <row r="26" spans="1:2" ht="44.4" customHeight="1" x14ac:dyDescent="0.25">
      <c r="A26" s="55"/>
      <c r="B26" s="47" t="s">
        <v>20</v>
      </c>
    </row>
    <row r="27" spans="1:2" ht="30.6" customHeight="1" x14ac:dyDescent="0.25">
      <c r="A27" s="55"/>
      <c r="B27" s="47" t="s">
        <v>21</v>
      </c>
    </row>
    <row r="28" spans="1:2" ht="33.6" customHeight="1" x14ac:dyDescent="0.25">
      <c r="A28" s="55"/>
      <c r="B28" s="47" t="s">
        <v>22</v>
      </c>
    </row>
    <row r="29" spans="1:2" ht="28.8" customHeight="1" x14ac:dyDescent="0.25">
      <c r="A29" s="55"/>
      <c r="B29" s="51" t="s">
        <v>243</v>
      </c>
    </row>
  </sheetData>
  <mergeCells count="5">
    <mergeCell ref="A1:B1"/>
    <mergeCell ref="A2:A3"/>
    <mergeCell ref="A4:A5"/>
    <mergeCell ref="A6:A16"/>
    <mergeCell ref="A17:A29"/>
  </mergeCells>
  <phoneticPr fontId="2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7"/>
  <sheetViews>
    <sheetView topLeftCell="A4" zoomScale="130" zoomScaleNormal="130" workbookViewId="0">
      <selection activeCell="D8" sqref="D8"/>
    </sheetView>
  </sheetViews>
  <sheetFormatPr defaultColWidth="9" defaultRowHeight="13.8" x14ac:dyDescent="0.25"/>
  <cols>
    <col min="1" max="1" width="12.77734375" customWidth="1"/>
    <col min="2" max="2" width="16.44140625" customWidth="1"/>
    <col min="5" max="5" width="20.6640625" style="8" customWidth="1"/>
    <col min="6" max="6" width="17.109375" customWidth="1"/>
  </cols>
  <sheetData>
    <row r="1" spans="1:6" ht="30" customHeight="1" x14ac:dyDescent="0.25">
      <c r="A1" s="56" t="s">
        <v>208</v>
      </c>
      <c r="B1" s="56"/>
      <c r="C1" s="56"/>
      <c r="D1" s="56"/>
      <c r="E1" s="56"/>
      <c r="F1" s="56"/>
    </row>
    <row r="2" spans="1:6" ht="30" customHeight="1" x14ac:dyDescent="0.25">
      <c r="A2" s="9" t="s">
        <v>32</v>
      </c>
      <c r="B2" s="9" t="s">
        <v>209</v>
      </c>
      <c r="C2" s="1" t="s">
        <v>36</v>
      </c>
      <c r="D2" s="1" t="s">
        <v>38</v>
      </c>
      <c r="E2" s="1" t="s">
        <v>131</v>
      </c>
      <c r="F2" s="10" t="s">
        <v>132</v>
      </c>
    </row>
    <row r="3" spans="1:6" ht="30" customHeight="1" x14ac:dyDescent="0.25">
      <c r="A3" s="115" t="s">
        <v>210</v>
      </c>
      <c r="B3" s="3" t="s">
        <v>211</v>
      </c>
      <c r="C3" s="3" t="s">
        <v>49</v>
      </c>
      <c r="D3" s="3"/>
      <c r="E3" s="4"/>
      <c r="F3" s="3">
        <f>D3*E3</f>
        <v>0</v>
      </c>
    </row>
    <row r="4" spans="1:6" ht="30" customHeight="1" x14ac:dyDescent="0.25">
      <c r="A4" s="115"/>
      <c r="B4" s="3" t="s">
        <v>212</v>
      </c>
      <c r="C4" s="3" t="s">
        <v>49</v>
      </c>
      <c r="D4" s="3">
        <f>综合报价表!I4+综合报价表!I5+综合报价表!I6+综合报价表!I7+综合报价表!I8+综合报价表!I9+综合报价表!I30+综合报价表!I31</f>
        <v>27111</v>
      </c>
      <c r="E4" s="4"/>
      <c r="F4" s="3">
        <f>D4*E4</f>
        <v>0</v>
      </c>
    </row>
    <row r="5" spans="1:6" ht="30" customHeight="1" x14ac:dyDescent="0.25">
      <c r="A5" s="115" t="s">
        <v>213</v>
      </c>
      <c r="B5" s="3" t="s">
        <v>211</v>
      </c>
      <c r="C5" s="3" t="s">
        <v>49</v>
      </c>
      <c r="D5" s="3"/>
      <c r="E5" s="4"/>
      <c r="F5" s="3">
        <f>D5*E6</f>
        <v>0</v>
      </c>
    </row>
    <row r="6" spans="1:6" ht="30" customHeight="1" x14ac:dyDescent="0.25">
      <c r="A6" s="115"/>
      <c r="B6" s="3" t="s">
        <v>212</v>
      </c>
      <c r="C6" s="3" t="s">
        <v>49</v>
      </c>
      <c r="D6" s="3">
        <f>综合报价表!I10+综合报价表!I11+综合报价表!I12+综合报价表!I13+综合报价表!I14+综合报价表!I15</f>
        <v>9072</v>
      </c>
      <c r="E6" s="4"/>
      <c r="F6" s="3">
        <f>E6*D6</f>
        <v>0</v>
      </c>
    </row>
    <row r="7" spans="1:6" ht="30" customHeight="1" x14ac:dyDescent="0.25">
      <c r="A7" s="115" t="s">
        <v>214</v>
      </c>
      <c r="B7" s="3" t="s">
        <v>211</v>
      </c>
      <c r="C7" s="3" t="s">
        <v>49</v>
      </c>
      <c r="D7" s="3"/>
      <c r="E7" s="4"/>
      <c r="F7" s="3">
        <f t="shared" ref="F7:F13" si="0">D7*E7</f>
        <v>0</v>
      </c>
    </row>
    <row r="8" spans="1:6" ht="30" customHeight="1" x14ac:dyDescent="0.25">
      <c r="A8" s="115"/>
      <c r="B8" s="3" t="s">
        <v>212</v>
      </c>
      <c r="C8" s="3" t="s">
        <v>49</v>
      </c>
      <c r="D8" s="3">
        <f>综合报价表!I16+综合报价表!I17+综合报价表!I19+综合报价表!I20+综合报价表!I22+综合报价表!I23+综合报价表!I32+综合报价表!I33</f>
        <v>9051</v>
      </c>
      <c r="E8" s="4"/>
      <c r="F8" s="3">
        <f t="shared" si="0"/>
        <v>0</v>
      </c>
    </row>
    <row r="9" spans="1:6" ht="48" customHeight="1" x14ac:dyDescent="0.25">
      <c r="A9" s="115"/>
      <c r="B9" s="3" t="s">
        <v>59</v>
      </c>
      <c r="C9" s="3" t="s">
        <v>49</v>
      </c>
      <c r="D9" s="3">
        <f>综合报价表!I18+综合报价表!I21</f>
        <v>616</v>
      </c>
      <c r="E9" s="4"/>
      <c r="F9" s="3">
        <f t="shared" si="0"/>
        <v>0</v>
      </c>
    </row>
    <row r="10" spans="1:6" ht="30" customHeight="1" x14ac:dyDescent="0.25">
      <c r="A10" s="115" t="s">
        <v>215</v>
      </c>
      <c r="B10" s="3" t="s">
        <v>211</v>
      </c>
      <c r="C10" s="3" t="s">
        <v>49</v>
      </c>
      <c r="D10" s="3"/>
      <c r="E10" s="4"/>
      <c r="F10" s="3">
        <f t="shared" si="0"/>
        <v>0</v>
      </c>
    </row>
    <row r="11" spans="1:6" ht="30" customHeight="1" x14ac:dyDescent="0.25">
      <c r="A11" s="115"/>
      <c r="B11" s="3" t="s">
        <v>212</v>
      </c>
      <c r="C11" s="3" t="s">
        <v>49</v>
      </c>
      <c r="D11" s="3">
        <f>综合报价表!I24+综合报价表!I25+综合报价表!I27+综合报价表!I28</f>
        <v>386.4</v>
      </c>
      <c r="E11" s="4"/>
      <c r="F11" s="3">
        <f t="shared" si="0"/>
        <v>0</v>
      </c>
    </row>
    <row r="12" spans="1:6" ht="45" customHeight="1" x14ac:dyDescent="0.25">
      <c r="A12" s="115"/>
      <c r="B12" s="3" t="s">
        <v>59</v>
      </c>
      <c r="C12" s="3" t="s">
        <v>49</v>
      </c>
      <c r="D12" s="3">
        <f>综合报价表!I26+综合报价表!I29</f>
        <v>246.4</v>
      </c>
      <c r="E12" s="4"/>
      <c r="F12" s="3">
        <f t="shared" si="0"/>
        <v>0</v>
      </c>
    </row>
    <row r="13" spans="1:6" ht="30" customHeight="1" x14ac:dyDescent="0.25">
      <c r="A13" s="3" t="s">
        <v>216</v>
      </c>
      <c r="B13" s="3" t="s">
        <v>63</v>
      </c>
      <c r="C13" s="3" t="s">
        <v>49</v>
      </c>
      <c r="D13" s="3"/>
      <c r="E13" s="4"/>
      <c r="F13" s="3">
        <f t="shared" si="0"/>
        <v>0</v>
      </c>
    </row>
    <row r="14" spans="1:6" ht="30" customHeight="1" x14ac:dyDescent="0.25">
      <c r="A14" s="129" t="s">
        <v>65</v>
      </c>
      <c r="B14" s="129"/>
      <c r="C14" s="129"/>
      <c r="D14" s="130">
        <f>SUM(F3:F13)</f>
        <v>0</v>
      </c>
      <c r="E14" s="130"/>
      <c r="F14" s="130"/>
    </row>
    <row r="15" spans="1:6" ht="30" customHeight="1" x14ac:dyDescent="0.25">
      <c r="A15" s="8"/>
      <c r="B15" s="8"/>
      <c r="C15" s="8"/>
      <c r="D15" s="8"/>
      <c r="F15" s="8"/>
    </row>
    <row r="16" spans="1:6" ht="82.95" customHeight="1" x14ac:dyDescent="0.25">
      <c r="A16" s="57" t="s">
        <v>217</v>
      </c>
      <c r="B16" s="57"/>
      <c r="C16" s="57"/>
      <c r="D16" s="57"/>
      <c r="E16" s="131"/>
      <c r="F16" s="57"/>
    </row>
    <row r="17" ht="30" customHeight="1" x14ac:dyDescent="0.25"/>
  </sheetData>
  <mergeCells count="8">
    <mergeCell ref="A1:F1"/>
    <mergeCell ref="A14:C14"/>
    <mergeCell ref="D14:F14"/>
    <mergeCell ref="A16:F16"/>
    <mergeCell ref="A3:A4"/>
    <mergeCell ref="A5:A6"/>
    <mergeCell ref="A7:A9"/>
    <mergeCell ref="A10:A12"/>
  </mergeCells>
  <phoneticPr fontId="2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0"/>
  <sheetViews>
    <sheetView topLeftCell="A7" zoomScale="190" zoomScaleNormal="190" workbookViewId="0">
      <selection activeCell="C14" sqref="C14"/>
    </sheetView>
  </sheetViews>
  <sheetFormatPr defaultColWidth="9" defaultRowHeight="13.8" x14ac:dyDescent="0.25"/>
  <cols>
    <col min="3" max="3" width="10.44140625" customWidth="1"/>
    <col min="4" max="4" width="14.33203125" customWidth="1"/>
    <col min="5" max="5" width="12.21875" customWidth="1"/>
  </cols>
  <sheetData>
    <row r="1" spans="1:5" ht="36" customHeight="1" x14ac:dyDescent="0.25">
      <c r="A1" s="116" t="s">
        <v>218</v>
      </c>
      <c r="B1" s="116"/>
      <c r="C1" s="116"/>
      <c r="D1" s="116"/>
      <c r="E1" s="116"/>
    </row>
    <row r="2" spans="1:5" ht="24" x14ac:dyDescent="0.25">
      <c r="A2" s="1" t="s">
        <v>24</v>
      </c>
      <c r="B2" s="1" t="s">
        <v>219</v>
      </c>
      <c r="C2" s="2" t="s">
        <v>220</v>
      </c>
      <c r="D2" s="1" t="s">
        <v>221</v>
      </c>
      <c r="E2" s="2" t="s">
        <v>132</v>
      </c>
    </row>
    <row r="3" spans="1:5" x14ac:dyDescent="0.25">
      <c r="A3" s="3">
        <v>1</v>
      </c>
      <c r="B3" s="3" t="s">
        <v>222</v>
      </c>
      <c r="C3" s="3">
        <v>3000</v>
      </c>
      <c r="D3" s="4"/>
      <c r="E3" s="3">
        <f>C3*D3</f>
        <v>0</v>
      </c>
    </row>
    <row r="4" spans="1:5" x14ac:dyDescent="0.25">
      <c r="A4" s="3">
        <v>2</v>
      </c>
      <c r="B4" s="3" t="s">
        <v>223</v>
      </c>
      <c r="C4" s="53">
        <v>3000</v>
      </c>
      <c r="D4" s="4"/>
      <c r="E4" s="3">
        <f t="shared" ref="E4:E17" si="0">C4*D4</f>
        <v>0</v>
      </c>
    </row>
    <row r="5" spans="1:5" x14ac:dyDescent="0.25">
      <c r="A5" s="3">
        <v>3</v>
      </c>
      <c r="B5" s="3" t="s">
        <v>224</v>
      </c>
      <c r="C5" s="53">
        <v>3000</v>
      </c>
      <c r="D5" s="4"/>
      <c r="E5" s="3">
        <f t="shared" si="0"/>
        <v>0</v>
      </c>
    </row>
    <row r="6" spans="1:5" x14ac:dyDescent="0.25">
      <c r="A6" s="3">
        <v>4</v>
      </c>
      <c r="B6" s="3" t="s">
        <v>225</v>
      </c>
      <c r="C6" s="53">
        <v>3000</v>
      </c>
      <c r="D6" s="4"/>
      <c r="E6" s="3">
        <f t="shared" si="0"/>
        <v>0</v>
      </c>
    </row>
    <row r="7" spans="1:5" x14ac:dyDescent="0.25">
      <c r="A7" s="3">
        <v>5</v>
      </c>
      <c r="B7" s="3" t="s">
        <v>226</v>
      </c>
      <c r="C7" s="53">
        <v>3000</v>
      </c>
      <c r="D7" s="4"/>
      <c r="E7" s="3">
        <f t="shared" si="0"/>
        <v>0</v>
      </c>
    </row>
    <row r="8" spans="1:5" x14ac:dyDescent="0.25">
      <c r="A8" s="3">
        <v>6</v>
      </c>
      <c r="B8" s="3" t="s">
        <v>227</v>
      </c>
      <c r="C8" s="53">
        <v>3000</v>
      </c>
      <c r="D8" s="4"/>
      <c r="E8" s="3">
        <f t="shared" si="0"/>
        <v>0</v>
      </c>
    </row>
    <row r="9" spans="1:5" x14ac:dyDescent="0.25">
      <c r="A9" s="3">
        <v>7</v>
      </c>
      <c r="B9" s="3" t="s">
        <v>228</v>
      </c>
      <c r="C9" s="53">
        <v>3000</v>
      </c>
      <c r="D9" s="4"/>
      <c r="E9" s="3">
        <f t="shared" si="0"/>
        <v>0</v>
      </c>
    </row>
    <row r="10" spans="1:5" x14ac:dyDescent="0.25">
      <c r="A10" s="3">
        <v>8</v>
      </c>
      <c r="B10" s="3" t="s">
        <v>229</v>
      </c>
      <c r="C10" s="53">
        <v>3000</v>
      </c>
      <c r="D10" s="4"/>
      <c r="E10" s="3">
        <f t="shared" si="0"/>
        <v>0</v>
      </c>
    </row>
    <row r="11" spans="1:5" x14ac:dyDescent="0.25">
      <c r="A11" s="3">
        <v>9</v>
      </c>
      <c r="B11" s="3" t="s">
        <v>230</v>
      </c>
      <c r="C11" s="49">
        <v>4482.8</v>
      </c>
      <c r="D11" s="4"/>
      <c r="E11" s="3">
        <f t="shared" si="0"/>
        <v>0</v>
      </c>
    </row>
    <row r="12" spans="1:5" x14ac:dyDescent="0.25">
      <c r="A12" s="3">
        <v>10</v>
      </c>
      <c r="B12" s="3" t="s">
        <v>231</v>
      </c>
      <c r="C12" s="53">
        <v>3000</v>
      </c>
      <c r="D12" s="4"/>
      <c r="E12" s="3">
        <f t="shared" si="0"/>
        <v>0</v>
      </c>
    </row>
    <row r="13" spans="1:5" x14ac:dyDescent="0.25">
      <c r="A13" s="3">
        <v>11</v>
      </c>
      <c r="B13" s="3" t="s">
        <v>232</v>
      </c>
      <c r="C13" s="53">
        <v>3000</v>
      </c>
      <c r="D13" s="4"/>
      <c r="E13" s="3">
        <f t="shared" si="0"/>
        <v>0</v>
      </c>
    </row>
    <row r="14" spans="1:5" x14ac:dyDescent="0.25">
      <c r="A14" s="3">
        <v>12</v>
      </c>
      <c r="B14" s="3" t="s">
        <v>233</v>
      </c>
      <c r="C14" s="53">
        <v>3000</v>
      </c>
      <c r="D14" s="4"/>
      <c r="E14" s="3">
        <f t="shared" si="0"/>
        <v>0</v>
      </c>
    </row>
    <row r="15" spans="1:5" x14ac:dyDescent="0.25">
      <c r="A15" s="3">
        <v>13</v>
      </c>
      <c r="B15" s="3" t="s">
        <v>234</v>
      </c>
      <c r="C15" s="53">
        <v>3000</v>
      </c>
      <c r="D15" s="4"/>
      <c r="E15" s="3">
        <f t="shared" si="0"/>
        <v>0</v>
      </c>
    </row>
    <row r="16" spans="1:5" x14ac:dyDescent="0.25">
      <c r="A16" s="3">
        <v>14</v>
      </c>
      <c r="B16" s="3" t="s">
        <v>235</v>
      </c>
      <c r="C16" s="53">
        <v>3000</v>
      </c>
      <c r="D16" s="4"/>
      <c r="E16" s="3">
        <f t="shared" si="0"/>
        <v>0</v>
      </c>
    </row>
    <row r="17" spans="1:5" x14ac:dyDescent="0.25">
      <c r="A17" s="3">
        <v>15</v>
      </c>
      <c r="B17" s="3" t="s">
        <v>236</v>
      </c>
      <c r="C17" s="53">
        <v>3000</v>
      </c>
      <c r="D17" s="4"/>
      <c r="E17" s="3">
        <f t="shared" si="0"/>
        <v>0</v>
      </c>
    </row>
    <row r="18" spans="1:5" x14ac:dyDescent="0.25">
      <c r="A18" s="132" t="s">
        <v>65</v>
      </c>
      <c r="B18" s="133"/>
      <c r="C18" s="133"/>
      <c r="D18" s="134"/>
      <c r="E18" s="6">
        <f>SUM(E3:E17)</f>
        <v>0</v>
      </c>
    </row>
    <row r="19" spans="1:5" x14ac:dyDescent="0.25">
      <c r="A19" s="7"/>
      <c r="B19" s="7"/>
      <c r="C19" s="7"/>
      <c r="D19" s="7"/>
      <c r="E19" s="7"/>
    </row>
    <row r="20" spans="1:5" x14ac:dyDescent="0.25">
      <c r="A20" s="57" t="s">
        <v>237</v>
      </c>
      <c r="B20" s="57"/>
      <c r="C20" s="57"/>
      <c r="D20" s="57"/>
      <c r="E20" s="57"/>
    </row>
  </sheetData>
  <mergeCells count="3">
    <mergeCell ref="A1:E1"/>
    <mergeCell ref="A18:D18"/>
    <mergeCell ref="A20:E20"/>
  </mergeCells>
  <phoneticPr fontId="2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zoomScale="145" zoomScaleNormal="145" workbookViewId="0">
      <selection activeCell="B7" sqref="B7"/>
    </sheetView>
  </sheetViews>
  <sheetFormatPr defaultColWidth="9" defaultRowHeight="13.8" x14ac:dyDescent="0.25"/>
  <cols>
    <col min="2" max="2" width="17.33203125" customWidth="1"/>
    <col min="3" max="3" width="23.6640625" customWidth="1"/>
    <col min="4" max="4" width="16.44140625" customWidth="1"/>
    <col min="5" max="5" width="24.109375" customWidth="1"/>
    <col min="6" max="6" width="11.21875" customWidth="1"/>
  </cols>
  <sheetData>
    <row r="1" spans="1:6" ht="15.6" x14ac:dyDescent="0.25">
      <c r="A1" s="56" t="s">
        <v>23</v>
      </c>
      <c r="B1" s="56"/>
      <c r="C1" s="56"/>
      <c r="D1" s="56"/>
      <c r="E1" s="56"/>
      <c r="F1" s="56"/>
    </row>
    <row r="2" spans="1:6" x14ac:dyDescent="0.25">
      <c r="A2" s="58" t="s">
        <v>24</v>
      </c>
      <c r="B2" s="58" t="s">
        <v>25</v>
      </c>
      <c r="C2" s="60" t="s">
        <v>26</v>
      </c>
      <c r="D2" s="60" t="s">
        <v>27</v>
      </c>
      <c r="E2" s="58" t="s">
        <v>28</v>
      </c>
      <c r="F2" s="58" t="s">
        <v>29</v>
      </c>
    </row>
    <row r="3" spans="1:6" ht="19.2" customHeight="1" x14ac:dyDescent="0.25">
      <c r="A3" s="59"/>
      <c r="B3" s="59"/>
      <c r="C3" s="61"/>
      <c r="D3" s="61"/>
      <c r="E3" s="59"/>
      <c r="F3" s="59"/>
    </row>
    <row r="4" spans="1:6" ht="52.05" customHeight="1" x14ac:dyDescent="0.25">
      <c r="A4" s="42">
        <v>1</v>
      </c>
      <c r="B4" s="43" t="s">
        <v>30</v>
      </c>
      <c r="C4" s="43">
        <f>E4/1.13</f>
        <v>0</v>
      </c>
      <c r="D4" s="43">
        <f>E4-C4</f>
        <v>0</v>
      </c>
      <c r="E4" s="44">
        <f>综合报价表!H34</f>
        <v>0</v>
      </c>
      <c r="F4" s="43"/>
    </row>
    <row r="5" spans="1:6" x14ac:dyDescent="0.25">
      <c r="A5" s="8"/>
      <c r="B5" s="8"/>
      <c r="C5" s="8"/>
      <c r="D5" s="8"/>
      <c r="E5" s="8"/>
      <c r="F5" s="8"/>
    </row>
    <row r="6" spans="1:6" ht="73.2" customHeight="1" x14ac:dyDescent="0.25">
      <c r="A6" s="57" t="s">
        <v>277</v>
      </c>
      <c r="B6" s="57"/>
      <c r="C6" s="57"/>
      <c r="D6" s="57"/>
      <c r="E6" s="57"/>
      <c r="F6" s="57"/>
    </row>
  </sheetData>
  <mergeCells count="8">
    <mergeCell ref="A1:F1"/>
    <mergeCell ref="A6:F6"/>
    <mergeCell ref="A2:A3"/>
    <mergeCell ref="B2:B3"/>
    <mergeCell ref="C2:C3"/>
    <mergeCell ref="D2:D3"/>
    <mergeCell ref="E2:E3"/>
    <mergeCell ref="F2:F3"/>
  </mergeCells>
  <phoneticPr fontId="2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6"/>
  <sheetViews>
    <sheetView topLeftCell="A10" zoomScale="85" zoomScaleNormal="85" workbookViewId="0">
      <selection activeCell="G17" sqref="G17"/>
    </sheetView>
  </sheetViews>
  <sheetFormatPr defaultColWidth="9" defaultRowHeight="13.8" x14ac:dyDescent="0.25"/>
  <cols>
    <col min="1" max="1" width="14" customWidth="1"/>
    <col min="4" max="4" width="13.44140625" customWidth="1"/>
    <col min="10" max="10" width="16.33203125" style="27" customWidth="1"/>
    <col min="11" max="11" width="17.109375" style="27" customWidth="1"/>
    <col min="12" max="12" width="12.88671875" customWidth="1"/>
    <col min="13" max="13" width="15.109375" customWidth="1"/>
    <col min="15" max="15" width="12.88671875"/>
    <col min="21" max="21" width="18.77734375" customWidth="1"/>
  </cols>
  <sheetData>
    <row r="1" spans="1:21" ht="30" customHeight="1" x14ac:dyDescent="0.25">
      <c r="A1" s="62" t="s">
        <v>278</v>
      </c>
      <c r="B1" s="62"/>
      <c r="C1" s="62"/>
      <c r="D1" s="62"/>
      <c r="E1" s="62"/>
      <c r="F1" s="62"/>
      <c r="G1" s="62"/>
      <c r="H1" s="62"/>
      <c r="I1" s="62"/>
      <c r="J1" s="63"/>
      <c r="K1" s="63"/>
      <c r="L1" s="62"/>
      <c r="M1" s="62"/>
      <c r="O1" s="64" t="s">
        <v>31</v>
      </c>
      <c r="P1" s="64"/>
      <c r="Q1" s="64"/>
      <c r="R1" s="64"/>
      <c r="S1" s="64"/>
      <c r="T1" s="64"/>
      <c r="U1" s="64"/>
    </row>
    <row r="2" spans="1:21" ht="30" customHeight="1" x14ac:dyDescent="0.25">
      <c r="A2" s="75" t="s">
        <v>32</v>
      </c>
      <c r="B2" s="75" t="s">
        <v>33</v>
      </c>
      <c r="C2" s="75" t="s">
        <v>34</v>
      </c>
      <c r="D2" s="75" t="s">
        <v>35</v>
      </c>
      <c r="E2" s="75" t="s">
        <v>36</v>
      </c>
      <c r="F2" s="65" t="s">
        <v>37</v>
      </c>
      <c r="G2" s="66"/>
      <c r="H2" s="65" t="s">
        <v>38</v>
      </c>
      <c r="I2" s="65" t="s">
        <v>39</v>
      </c>
      <c r="J2" s="78" t="s">
        <v>40</v>
      </c>
      <c r="K2" s="82" t="s">
        <v>41</v>
      </c>
      <c r="L2" s="75" t="s">
        <v>29</v>
      </c>
      <c r="M2" s="75" t="s">
        <v>42</v>
      </c>
      <c r="O2" s="80" t="s">
        <v>276</v>
      </c>
      <c r="P2" s="81"/>
      <c r="Q2" s="81"/>
      <c r="R2" s="81"/>
      <c r="S2" s="81"/>
      <c r="T2" s="81"/>
      <c r="U2" s="81"/>
    </row>
    <row r="3" spans="1:21" ht="30" customHeight="1" x14ac:dyDescent="0.25">
      <c r="A3" s="76"/>
      <c r="B3" s="76"/>
      <c r="C3" s="76"/>
      <c r="D3" s="76"/>
      <c r="E3" s="76"/>
      <c r="F3" s="28" t="s">
        <v>43</v>
      </c>
      <c r="G3" s="28" t="s">
        <v>44</v>
      </c>
      <c r="H3" s="77"/>
      <c r="I3" s="77"/>
      <c r="J3" s="79"/>
      <c r="K3" s="83"/>
      <c r="L3" s="76"/>
      <c r="M3" s="76"/>
      <c r="O3" s="81"/>
      <c r="P3" s="81"/>
      <c r="Q3" s="81"/>
      <c r="R3" s="81"/>
      <c r="S3" s="81"/>
      <c r="T3" s="81"/>
      <c r="U3" s="81"/>
    </row>
    <row r="4" spans="1:21" ht="30" customHeight="1" x14ac:dyDescent="0.25">
      <c r="A4" s="71" t="s">
        <v>45</v>
      </c>
      <c r="B4" s="71" t="s">
        <v>46</v>
      </c>
      <c r="C4" s="71" t="s">
        <v>47</v>
      </c>
      <c r="D4" s="3" t="s">
        <v>48</v>
      </c>
      <c r="E4" s="3" t="s">
        <v>49</v>
      </c>
      <c r="F4" s="3">
        <v>1000</v>
      </c>
      <c r="G4" s="3">
        <v>2100</v>
      </c>
      <c r="H4" s="40">
        <v>2000</v>
      </c>
      <c r="I4" s="3">
        <f t="shared" ref="I4:I33" si="0">(F4/10^3)*(G4/10^3)*H4</f>
        <v>4200</v>
      </c>
      <c r="J4" s="41">
        <f>木质防火门含税综合单价分析表!G25</f>
        <v>0</v>
      </c>
      <c r="K4" s="33">
        <f>J4*I4</f>
        <v>0</v>
      </c>
      <c r="L4" s="84" t="s">
        <v>50</v>
      </c>
      <c r="M4" s="71" t="s">
        <v>51</v>
      </c>
      <c r="O4" s="81"/>
      <c r="P4" s="81"/>
      <c r="Q4" s="81"/>
      <c r="R4" s="81"/>
      <c r="S4" s="81"/>
      <c r="T4" s="81"/>
      <c r="U4" s="81"/>
    </row>
    <row r="5" spans="1:21" ht="30" customHeight="1" x14ac:dyDescent="0.25">
      <c r="A5" s="72"/>
      <c r="B5" s="72"/>
      <c r="C5" s="72"/>
      <c r="D5" s="3" t="s">
        <v>52</v>
      </c>
      <c r="E5" s="3" t="s">
        <v>49</v>
      </c>
      <c r="F5" s="3">
        <v>1200</v>
      </c>
      <c r="G5" s="3">
        <v>2100</v>
      </c>
      <c r="H5" s="40">
        <v>1000</v>
      </c>
      <c r="I5" s="3">
        <f t="shared" si="0"/>
        <v>2520</v>
      </c>
      <c r="J5" s="41">
        <f>木质防火门含税综合单价分析表!G50</f>
        <v>0</v>
      </c>
      <c r="K5" s="33">
        <f t="shared" ref="K5:K33" si="1">J5*I5</f>
        <v>0</v>
      </c>
      <c r="L5" s="85"/>
      <c r="M5" s="72"/>
      <c r="O5" s="81"/>
      <c r="P5" s="81"/>
      <c r="Q5" s="81"/>
      <c r="R5" s="81"/>
      <c r="S5" s="81"/>
      <c r="T5" s="81"/>
      <c r="U5" s="81"/>
    </row>
    <row r="6" spans="1:21" ht="30" customHeight="1" x14ac:dyDescent="0.25">
      <c r="A6" s="72"/>
      <c r="B6" s="72"/>
      <c r="C6" s="71" t="s">
        <v>53</v>
      </c>
      <c r="D6" s="3" t="s">
        <v>48</v>
      </c>
      <c r="E6" s="3" t="s">
        <v>49</v>
      </c>
      <c r="F6" s="3">
        <v>1000</v>
      </c>
      <c r="G6" s="3">
        <v>2100</v>
      </c>
      <c r="H6" s="40">
        <v>4000</v>
      </c>
      <c r="I6" s="3">
        <f t="shared" si="0"/>
        <v>8400</v>
      </c>
      <c r="J6" s="41">
        <f>木质防火门含税综合单价分析表!G75</f>
        <v>0</v>
      </c>
      <c r="K6" s="33">
        <f t="shared" si="1"/>
        <v>0</v>
      </c>
      <c r="L6" s="85"/>
      <c r="M6" s="72"/>
      <c r="O6" s="81"/>
      <c r="P6" s="81"/>
      <c r="Q6" s="81"/>
      <c r="R6" s="81"/>
      <c r="S6" s="81"/>
      <c r="T6" s="81"/>
      <c r="U6" s="81"/>
    </row>
    <row r="7" spans="1:21" ht="30" customHeight="1" x14ac:dyDescent="0.25">
      <c r="A7" s="72"/>
      <c r="B7" s="72"/>
      <c r="C7" s="72"/>
      <c r="D7" s="3" t="s">
        <v>52</v>
      </c>
      <c r="E7" s="3" t="s">
        <v>49</v>
      </c>
      <c r="F7" s="3">
        <v>1200</v>
      </c>
      <c r="G7" s="3">
        <v>2100</v>
      </c>
      <c r="H7" s="40">
        <v>2000</v>
      </c>
      <c r="I7" s="3">
        <f t="shared" si="0"/>
        <v>5040</v>
      </c>
      <c r="J7" s="41">
        <f>木质防火门含税综合单价分析表!G100</f>
        <v>0</v>
      </c>
      <c r="K7" s="33">
        <f t="shared" si="1"/>
        <v>0</v>
      </c>
      <c r="L7" s="85"/>
      <c r="M7" s="72"/>
      <c r="O7" s="81"/>
      <c r="P7" s="81"/>
      <c r="Q7" s="81"/>
      <c r="R7" s="81"/>
      <c r="S7" s="81"/>
      <c r="T7" s="81"/>
      <c r="U7" s="81"/>
    </row>
    <row r="8" spans="1:21" ht="30" customHeight="1" x14ac:dyDescent="0.25">
      <c r="A8" s="72"/>
      <c r="B8" s="72"/>
      <c r="C8" s="71" t="s">
        <v>54</v>
      </c>
      <c r="D8" s="3" t="s">
        <v>48</v>
      </c>
      <c r="E8" s="3" t="s">
        <v>49</v>
      </c>
      <c r="F8" s="3">
        <v>1000</v>
      </c>
      <c r="G8" s="3">
        <v>2100</v>
      </c>
      <c r="H8" s="40">
        <v>2000</v>
      </c>
      <c r="I8" s="3">
        <f t="shared" si="0"/>
        <v>4200</v>
      </c>
      <c r="J8" s="41">
        <f>木质防火门含税综合单价分析表!G125</f>
        <v>0</v>
      </c>
      <c r="K8" s="33">
        <f t="shared" si="1"/>
        <v>0</v>
      </c>
      <c r="L8" s="85"/>
      <c r="M8" s="72"/>
      <c r="O8" s="81"/>
      <c r="P8" s="81"/>
      <c r="Q8" s="81"/>
      <c r="R8" s="81"/>
      <c r="S8" s="81"/>
      <c r="T8" s="81"/>
      <c r="U8" s="81"/>
    </row>
    <row r="9" spans="1:21" ht="30" customHeight="1" x14ac:dyDescent="0.25">
      <c r="A9" s="72"/>
      <c r="B9" s="72"/>
      <c r="C9" s="72"/>
      <c r="D9" s="3" t="s">
        <v>52</v>
      </c>
      <c r="E9" s="3" t="s">
        <v>49</v>
      </c>
      <c r="F9" s="3">
        <v>1200</v>
      </c>
      <c r="G9" s="3">
        <v>2100</v>
      </c>
      <c r="H9" s="40">
        <v>1000</v>
      </c>
      <c r="I9" s="3">
        <f t="shared" si="0"/>
        <v>2520</v>
      </c>
      <c r="J9" s="41">
        <f>木质防火门含税综合单价分析表!G150</f>
        <v>0</v>
      </c>
      <c r="K9" s="33">
        <f t="shared" si="1"/>
        <v>0</v>
      </c>
      <c r="L9" s="85"/>
      <c r="M9" s="72"/>
      <c r="O9" s="81"/>
      <c r="P9" s="81"/>
      <c r="Q9" s="81"/>
      <c r="R9" s="81"/>
      <c r="S9" s="81"/>
      <c r="T9" s="81"/>
      <c r="U9" s="81"/>
    </row>
    <row r="10" spans="1:21" ht="30" customHeight="1" x14ac:dyDescent="0.25">
      <c r="A10" s="71" t="s">
        <v>55</v>
      </c>
      <c r="B10" s="71" t="s">
        <v>56</v>
      </c>
      <c r="C10" s="71" t="s">
        <v>47</v>
      </c>
      <c r="D10" s="3" t="s">
        <v>48</v>
      </c>
      <c r="E10" s="3" t="s">
        <v>49</v>
      </c>
      <c r="F10" s="3">
        <v>1000</v>
      </c>
      <c r="G10" s="3">
        <v>2100</v>
      </c>
      <c r="H10" s="40">
        <v>600</v>
      </c>
      <c r="I10" s="3">
        <f t="shared" si="0"/>
        <v>1260</v>
      </c>
      <c r="J10" s="41">
        <f>钢木质防火门含税综合单价分析表!G25</f>
        <v>0</v>
      </c>
      <c r="K10" s="33">
        <f t="shared" si="1"/>
        <v>0</v>
      </c>
      <c r="L10" s="85"/>
      <c r="M10" s="72"/>
      <c r="O10" s="81"/>
      <c r="P10" s="81"/>
      <c r="Q10" s="81"/>
      <c r="R10" s="81"/>
      <c r="S10" s="81"/>
      <c r="T10" s="81"/>
      <c r="U10" s="81"/>
    </row>
    <row r="11" spans="1:21" ht="30" customHeight="1" x14ac:dyDescent="0.25">
      <c r="A11" s="72"/>
      <c r="B11" s="72"/>
      <c r="C11" s="72"/>
      <c r="D11" s="3" t="s">
        <v>52</v>
      </c>
      <c r="E11" s="3" t="s">
        <v>49</v>
      </c>
      <c r="F11" s="3">
        <v>1200</v>
      </c>
      <c r="G11" s="3">
        <v>2100</v>
      </c>
      <c r="H11" s="40">
        <v>400</v>
      </c>
      <c r="I11" s="3">
        <f t="shared" si="0"/>
        <v>1008</v>
      </c>
      <c r="J11" s="41">
        <f>钢木质防火门含税综合单价分析表!G50</f>
        <v>0</v>
      </c>
      <c r="K11" s="33">
        <f t="shared" si="1"/>
        <v>0</v>
      </c>
      <c r="L11" s="85"/>
      <c r="M11" s="72"/>
      <c r="O11" s="81"/>
      <c r="P11" s="81"/>
      <c r="Q11" s="81"/>
      <c r="R11" s="81"/>
      <c r="S11" s="81"/>
      <c r="T11" s="81"/>
      <c r="U11" s="81"/>
    </row>
    <row r="12" spans="1:21" ht="30" customHeight="1" x14ac:dyDescent="0.25">
      <c r="A12" s="72"/>
      <c r="B12" s="72"/>
      <c r="C12" s="71" t="s">
        <v>53</v>
      </c>
      <c r="D12" s="3" t="s">
        <v>48</v>
      </c>
      <c r="E12" s="3" t="s">
        <v>49</v>
      </c>
      <c r="F12" s="3">
        <v>1000</v>
      </c>
      <c r="G12" s="3">
        <v>2100</v>
      </c>
      <c r="H12" s="40">
        <v>1200</v>
      </c>
      <c r="I12" s="3">
        <f t="shared" si="0"/>
        <v>2520</v>
      </c>
      <c r="J12" s="41">
        <f>钢木质防火门含税综合单价分析表!G75</f>
        <v>0</v>
      </c>
      <c r="K12" s="33">
        <f t="shared" si="1"/>
        <v>0</v>
      </c>
      <c r="L12" s="85"/>
      <c r="M12" s="72"/>
      <c r="O12" s="81"/>
      <c r="P12" s="81"/>
      <c r="Q12" s="81"/>
      <c r="R12" s="81"/>
      <c r="S12" s="81"/>
      <c r="T12" s="81"/>
      <c r="U12" s="81"/>
    </row>
    <row r="13" spans="1:21" ht="30" customHeight="1" x14ac:dyDescent="0.25">
      <c r="A13" s="72"/>
      <c r="B13" s="72"/>
      <c r="C13" s="72"/>
      <c r="D13" s="3" t="s">
        <v>52</v>
      </c>
      <c r="E13" s="3" t="s">
        <v>49</v>
      </c>
      <c r="F13" s="3">
        <v>1200</v>
      </c>
      <c r="G13" s="3">
        <v>2100</v>
      </c>
      <c r="H13" s="40">
        <v>800</v>
      </c>
      <c r="I13" s="3">
        <f t="shared" si="0"/>
        <v>2016</v>
      </c>
      <c r="J13" s="41">
        <f>钢木质防火门含税综合单价分析表!G100</f>
        <v>0</v>
      </c>
      <c r="K13" s="33">
        <f t="shared" si="1"/>
        <v>0</v>
      </c>
      <c r="L13" s="85"/>
      <c r="M13" s="72"/>
      <c r="O13" s="81"/>
      <c r="P13" s="81"/>
      <c r="Q13" s="81"/>
      <c r="R13" s="81"/>
      <c r="S13" s="81"/>
      <c r="T13" s="81"/>
      <c r="U13" s="81"/>
    </row>
    <row r="14" spans="1:21" ht="30" customHeight="1" x14ac:dyDescent="0.25">
      <c r="A14" s="72"/>
      <c r="B14" s="72"/>
      <c r="C14" s="71" t="s">
        <v>54</v>
      </c>
      <c r="D14" s="3" t="s">
        <v>48</v>
      </c>
      <c r="E14" s="3" t="s">
        <v>49</v>
      </c>
      <c r="F14" s="3">
        <v>1000</v>
      </c>
      <c r="G14" s="3">
        <v>2100</v>
      </c>
      <c r="H14" s="40">
        <v>600</v>
      </c>
      <c r="I14" s="3">
        <f t="shared" si="0"/>
        <v>1260</v>
      </c>
      <c r="J14" s="41">
        <f>钢木质防火门含税综合单价分析表!G125</f>
        <v>0</v>
      </c>
      <c r="K14" s="33">
        <f t="shared" si="1"/>
        <v>0</v>
      </c>
      <c r="L14" s="85"/>
      <c r="M14" s="72"/>
    </row>
    <row r="15" spans="1:21" ht="30" customHeight="1" x14ac:dyDescent="0.25">
      <c r="A15" s="72"/>
      <c r="B15" s="72"/>
      <c r="C15" s="72"/>
      <c r="D15" s="3" t="s">
        <v>52</v>
      </c>
      <c r="E15" s="3" t="s">
        <v>49</v>
      </c>
      <c r="F15" s="3">
        <v>1200</v>
      </c>
      <c r="G15" s="3">
        <v>2100</v>
      </c>
      <c r="H15" s="40">
        <v>400</v>
      </c>
      <c r="I15" s="3">
        <f t="shared" si="0"/>
        <v>1008</v>
      </c>
      <c r="J15" s="41">
        <f>钢木质防火门含税综合单价分析表!G150</f>
        <v>0</v>
      </c>
      <c r="K15" s="33">
        <f t="shared" si="1"/>
        <v>0</v>
      </c>
      <c r="L15" s="85"/>
      <c r="M15" s="72"/>
    </row>
    <row r="16" spans="1:21" ht="30" customHeight="1" x14ac:dyDescent="0.25">
      <c r="A16" s="71" t="s">
        <v>57</v>
      </c>
      <c r="B16" s="71" t="s">
        <v>58</v>
      </c>
      <c r="C16" s="71" t="s">
        <v>47</v>
      </c>
      <c r="D16" s="3" t="s">
        <v>48</v>
      </c>
      <c r="E16" s="3" t="s">
        <v>49</v>
      </c>
      <c r="F16" s="3">
        <v>1000</v>
      </c>
      <c r="G16" s="3">
        <v>2100</v>
      </c>
      <c r="H16" s="40">
        <v>600</v>
      </c>
      <c r="I16" s="3">
        <f t="shared" si="0"/>
        <v>1260</v>
      </c>
      <c r="J16" s="41">
        <f>'钢质防火门含税综合单价分析表 '!G25</f>
        <v>0</v>
      </c>
      <c r="K16" s="33">
        <f t="shared" si="1"/>
        <v>0</v>
      </c>
      <c r="L16" s="85"/>
      <c r="M16" s="72"/>
    </row>
    <row r="17" spans="1:13" ht="30" customHeight="1" x14ac:dyDescent="0.25">
      <c r="A17" s="72"/>
      <c r="B17" s="72"/>
      <c r="C17" s="72"/>
      <c r="D17" s="3" t="s">
        <v>52</v>
      </c>
      <c r="E17" s="3" t="s">
        <v>49</v>
      </c>
      <c r="F17" s="3">
        <v>1200</v>
      </c>
      <c r="G17" s="3">
        <v>2100</v>
      </c>
      <c r="H17" s="40">
        <v>350</v>
      </c>
      <c r="I17" s="3">
        <f t="shared" si="0"/>
        <v>882</v>
      </c>
      <c r="J17" s="41">
        <f>'钢质防火门含税综合单价分析表 '!G50</f>
        <v>0</v>
      </c>
      <c r="K17" s="33">
        <f t="shared" si="1"/>
        <v>0</v>
      </c>
      <c r="L17" s="85"/>
      <c r="M17" s="72"/>
    </row>
    <row r="18" spans="1:13" ht="49.95" customHeight="1" x14ac:dyDescent="0.25">
      <c r="A18" s="72"/>
      <c r="B18" s="72"/>
      <c r="C18" s="73"/>
      <c r="D18" s="3" t="s">
        <v>59</v>
      </c>
      <c r="E18" s="3" t="s">
        <v>49</v>
      </c>
      <c r="F18" s="3">
        <v>2200</v>
      </c>
      <c r="G18" s="3">
        <v>2800</v>
      </c>
      <c r="H18" s="40">
        <v>50</v>
      </c>
      <c r="I18" s="3">
        <f t="shared" si="0"/>
        <v>308</v>
      </c>
      <c r="J18" s="41">
        <f>'钢质防火门含税综合单价分析表 '!G175</f>
        <v>0</v>
      </c>
      <c r="K18" s="33">
        <f t="shared" si="1"/>
        <v>0</v>
      </c>
      <c r="L18" s="85"/>
      <c r="M18" s="72"/>
    </row>
    <row r="19" spans="1:13" ht="30" customHeight="1" x14ac:dyDescent="0.25">
      <c r="A19" s="72"/>
      <c r="B19" s="72"/>
      <c r="C19" s="71" t="s">
        <v>53</v>
      </c>
      <c r="D19" s="3" t="s">
        <v>48</v>
      </c>
      <c r="E19" s="3" t="s">
        <v>49</v>
      </c>
      <c r="F19" s="3">
        <v>1000</v>
      </c>
      <c r="G19" s="3">
        <v>2100</v>
      </c>
      <c r="H19" s="40">
        <v>1200</v>
      </c>
      <c r="I19" s="3">
        <f t="shared" si="0"/>
        <v>2520</v>
      </c>
      <c r="J19" s="41">
        <f>'钢质防火门含税综合单价分析表 '!G75</f>
        <v>0</v>
      </c>
      <c r="K19" s="33">
        <f t="shared" si="1"/>
        <v>0</v>
      </c>
      <c r="L19" s="85"/>
      <c r="M19" s="72"/>
    </row>
    <row r="20" spans="1:13" ht="30" customHeight="1" x14ac:dyDescent="0.25">
      <c r="A20" s="72"/>
      <c r="B20" s="72"/>
      <c r="C20" s="72"/>
      <c r="D20" s="3" t="s">
        <v>52</v>
      </c>
      <c r="E20" s="3" t="s">
        <v>49</v>
      </c>
      <c r="F20" s="3">
        <v>1200</v>
      </c>
      <c r="G20" s="3">
        <v>2100</v>
      </c>
      <c r="H20" s="40">
        <v>750</v>
      </c>
      <c r="I20" s="3">
        <f t="shared" si="0"/>
        <v>1890</v>
      </c>
      <c r="J20" s="41">
        <f>'钢质防火门含税综合单价分析表 '!G100</f>
        <v>0</v>
      </c>
      <c r="K20" s="33">
        <f t="shared" si="1"/>
        <v>0</v>
      </c>
      <c r="L20" s="85"/>
      <c r="M20" s="72"/>
    </row>
    <row r="21" spans="1:13" ht="37.049999999999997" customHeight="1" x14ac:dyDescent="0.25">
      <c r="A21" s="72"/>
      <c r="B21" s="72"/>
      <c r="C21" s="72"/>
      <c r="D21" s="3" t="s">
        <v>59</v>
      </c>
      <c r="E21" s="3" t="s">
        <v>49</v>
      </c>
      <c r="F21" s="3">
        <v>2200</v>
      </c>
      <c r="G21" s="3">
        <v>2800</v>
      </c>
      <c r="H21" s="40">
        <v>50</v>
      </c>
      <c r="I21" s="3">
        <f t="shared" si="0"/>
        <v>308</v>
      </c>
      <c r="J21" s="41">
        <f>'钢质防火门含税综合单价分析表 '!G200</f>
        <v>0</v>
      </c>
      <c r="K21" s="33">
        <f t="shared" si="1"/>
        <v>0</v>
      </c>
      <c r="L21" s="85"/>
      <c r="M21" s="72"/>
    </row>
    <row r="22" spans="1:13" ht="30" customHeight="1" x14ac:dyDescent="0.25">
      <c r="A22" s="72"/>
      <c r="B22" s="72"/>
      <c r="C22" s="71" t="s">
        <v>54</v>
      </c>
      <c r="D22" s="3" t="s">
        <v>48</v>
      </c>
      <c r="E22" s="3" t="s">
        <v>49</v>
      </c>
      <c r="F22" s="3">
        <v>1000</v>
      </c>
      <c r="G22" s="3">
        <v>2100</v>
      </c>
      <c r="H22" s="40">
        <v>600</v>
      </c>
      <c r="I22" s="3">
        <f t="shared" si="0"/>
        <v>1260</v>
      </c>
      <c r="J22" s="41">
        <f>'钢质防火门含税综合单价分析表 '!G125</f>
        <v>0</v>
      </c>
      <c r="K22" s="33">
        <f t="shared" si="1"/>
        <v>0</v>
      </c>
      <c r="L22" s="85"/>
      <c r="M22" s="72"/>
    </row>
    <row r="23" spans="1:13" ht="30" customHeight="1" x14ac:dyDescent="0.25">
      <c r="A23" s="72"/>
      <c r="B23" s="72"/>
      <c r="C23" s="72"/>
      <c r="D23" s="3" t="s">
        <v>52</v>
      </c>
      <c r="E23" s="3" t="s">
        <v>49</v>
      </c>
      <c r="F23" s="3">
        <v>1200</v>
      </c>
      <c r="G23" s="3">
        <v>2100</v>
      </c>
      <c r="H23" s="40">
        <v>400</v>
      </c>
      <c r="I23" s="3">
        <f t="shared" si="0"/>
        <v>1008</v>
      </c>
      <c r="J23" s="41">
        <f>'钢质防火门含税综合单价分析表 '!G150</f>
        <v>0</v>
      </c>
      <c r="K23" s="33">
        <f t="shared" si="1"/>
        <v>0</v>
      </c>
      <c r="L23" s="85"/>
      <c r="M23" s="72"/>
    </row>
    <row r="24" spans="1:13" ht="30" customHeight="1" x14ac:dyDescent="0.25">
      <c r="A24" s="71" t="s">
        <v>60</v>
      </c>
      <c r="B24" s="71" t="s">
        <v>61</v>
      </c>
      <c r="C24" s="71" t="s">
        <v>47</v>
      </c>
      <c r="D24" s="3" t="s">
        <v>48</v>
      </c>
      <c r="E24" s="3" t="s">
        <v>49</v>
      </c>
      <c r="F24" s="3">
        <v>1000</v>
      </c>
      <c r="G24" s="3">
        <v>2100</v>
      </c>
      <c r="H24" s="40">
        <v>20</v>
      </c>
      <c r="I24" s="3">
        <f t="shared" si="0"/>
        <v>42</v>
      </c>
      <c r="J24" s="41">
        <f>不锈钢防火门含税综合单价分析表!G25</f>
        <v>0</v>
      </c>
      <c r="K24" s="33">
        <f t="shared" si="1"/>
        <v>0</v>
      </c>
      <c r="L24" s="85"/>
      <c r="M24" s="72"/>
    </row>
    <row r="25" spans="1:13" ht="30" customHeight="1" x14ac:dyDescent="0.25">
      <c r="A25" s="72"/>
      <c r="B25" s="72"/>
      <c r="C25" s="72"/>
      <c r="D25" s="3" t="s">
        <v>52</v>
      </c>
      <c r="E25" s="3" t="s">
        <v>49</v>
      </c>
      <c r="F25" s="3">
        <v>1200</v>
      </c>
      <c r="G25" s="3">
        <v>2100</v>
      </c>
      <c r="H25" s="40">
        <v>60</v>
      </c>
      <c r="I25" s="3">
        <f t="shared" si="0"/>
        <v>151.19999999999999</v>
      </c>
      <c r="J25" s="41">
        <f>不锈钢防火门含税综合单价分析表!G50</f>
        <v>0</v>
      </c>
      <c r="K25" s="33">
        <f t="shared" si="1"/>
        <v>0</v>
      </c>
      <c r="L25" s="85"/>
      <c r="M25" s="72"/>
    </row>
    <row r="26" spans="1:13" ht="58.05" customHeight="1" x14ac:dyDescent="0.25">
      <c r="A26" s="72"/>
      <c r="B26" s="72"/>
      <c r="C26" s="73"/>
      <c r="D26" s="3" t="s">
        <v>59</v>
      </c>
      <c r="E26" s="3" t="s">
        <v>49</v>
      </c>
      <c r="F26" s="3">
        <v>2200</v>
      </c>
      <c r="G26" s="3">
        <v>2800</v>
      </c>
      <c r="H26" s="40">
        <v>20</v>
      </c>
      <c r="I26" s="3">
        <f t="shared" si="0"/>
        <v>123.2</v>
      </c>
      <c r="J26" s="41">
        <f>不锈钢防火门含税综合单价分析表!G125</f>
        <v>0</v>
      </c>
      <c r="K26" s="33">
        <f t="shared" si="1"/>
        <v>0</v>
      </c>
      <c r="L26" s="85"/>
      <c r="M26" s="72"/>
    </row>
    <row r="27" spans="1:13" ht="30" customHeight="1" x14ac:dyDescent="0.25">
      <c r="A27" s="72"/>
      <c r="B27" s="72"/>
      <c r="C27" s="71" t="s">
        <v>53</v>
      </c>
      <c r="D27" s="3" t="s">
        <v>48</v>
      </c>
      <c r="E27" s="3" t="s">
        <v>49</v>
      </c>
      <c r="F27" s="3">
        <v>1000</v>
      </c>
      <c r="G27" s="3">
        <v>2100</v>
      </c>
      <c r="H27" s="40">
        <v>20</v>
      </c>
      <c r="I27" s="3">
        <f t="shared" si="0"/>
        <v>42</v>
      </c>
      <c r="J27" s="41">
        <f>不锈钢防火门含税综合单价分析表!G75</f>
        <v>0</v>
      </c>
      <c r="K27" s="33">
        <f t="shared" si="1"/>
        <v>0</v>
      </c>
      <c r="L27" s="85"/>
      <c r="M27" s="72"/>
    </row>
    <row r="28" spans="1:13" ht="30" customHeight="1" x14ac:dyDescent="0.25">
      <c r="A28" s="72"/>
      <c r="B28" s="72"/>
      <c r="C28" s="72"/>
      <c r="D28" s="3" t="s">
        <v>52</v>
      </c>
      <c r="E28" s="3" t="s">
        <v>49</v>
      </c>
      <c r="F28" s="3">
        <v>1200</v>
      </c>
      <c r="G28" s="3">
        <v>2100</v>
      </c>
      <c r="H28" s="40">
        <v>60</v>
      </c>
      <c r="I28" s="3">
        <f t="shared" si="0"/>
        <v>151.19999999999999</v>
      </c>
      <c r="J28" s="41">
        <f>不锈钢防火门含税综合单价分析表!G100</f>
        <v>0</v>
      </c>
      <c r="K28" s="33">
        <f t="shared" si="1"/>
        <v>0</v>
      </c>
      <c r="L28" s="85"/>
      <c r="M28" s="72"/>
    </row>
    <row r="29" spans="1:13" ht="52.05" customHeight="1" x14ac:dyDescent="0.25">
      <c r="A29" s="72"/>
      <c r="B29" s="72"/>
      <c r="C29" s="72"/>
      <c r="D29" s="3" t="s">
        <v>59</v>
      </c>
      <c r="E29" s="3" t="s">
        <v>49</v>
      </c>
      <c r="F29" s="3">
        <v>2200</v>
      </c>
      <c r="G29" s="3">
        <v>2800</v>
      </c>
      <c r="H29" s="40">
        <v>20</v>
      </c>
      <c r="I29" s="3">
        <f t="shared" si="0"/>
        <v>123.2</v>
      </c>
      <c r="J29" s="41">
        <f>不锈钢防火门含税综合单价分析表!G150</f>
        <v>0</v>
      </c>
      <c r="K29" s="33">
        <f t="shared" si="1"/>
        <v>0</v>
      </c>
      <c r="L29" s="85"/>
      <c r="M29" s="72"/>
    </row>
    <row r="30" spans="1:13" ht="30" customHeight="1" x14ac:dyDescent="0.25">
      <c r="A30" s="71" t="s">
        <v>62</v>
      </c>
      <c r="B30" s="71" t="s">
        <v>46</v>
      </c>
      <c r="C30" s="3" t="s">
        <v>63</v>
      </c>
      <c r="D30" s="3" t="s">
        <v>48</v>
      </c>
      <c r="E30" s="3" t="s">
        <v>49</v>
      </c>
      <c r="F30" s="3">
        <v>1000</v>
      </c>
      <c r="G30" s="3">
        <v>2100</v>
      </c>
      <c r="H30" s="40">
        <v>50</v>
      </c>
      <c r="I30" s="3">
        <f t="shared" si="0"/>
        <v>105</v>
      </c>
      <c r="J30" s="41">
        <f>木质防火门含税综合单价分析表!G175</f>
        <v>0</v>
      </c>
      <c r="K30" s="33">
        <f t="shared" si="1"/>
        <v>0</v>
      </c>
      <c r="L30" s="85"/>
      <c r="M30" s="72"/>
    </row>
    <row r="31" spans="1:13" ht="30" customHeight="1" x14ac:dyDescent="0.25">
      <c r="A31" s="73"/>
      <c r="B31" s="73"/>
      <c r="C31" s="31" t="s">
        <v>63</v>
      </c>
      <c r="D31" s="3" t="s">
        <v>52</v>
      </c>
      <c r="E31" s="3" t="s">
        <v>49</v>
      </c>
      <c r="F31" s="3">
        <v>1200</v>
      </c>
      <c r="G31" s="3">
        <v>2100</v>
      </c>
      <c r="H31" s="40">
        <v>50</v>
      </c>
      <c r="I31" s="3">
        <f t="shared" si="0"/>
        <v>126</v>
      </c>
      <c r="J31" s="41">
        <f>木质防火门含税综合单价分析表!G200</f>
        <v>0</v>
      </c>
      <c r="K31" s="33">
        <f t="shared" si="1"/>
        <v>0</v>
      </c>
      <c r="L31" s="85"/>
      <c r="M31" s="72"/>
    </row>
    <row r="32" spans="1:13" ht="30" customHeight="1" x14ac:dyDescent="0.25">
      <c r="A32" s="71" t="s">
        <v>64</v>
      </c>
      <c r="B32" s="71" t="s">
        <v>58</v>
      </c>
      <c r="C32" s="3" t="s">
        <v>63</v>
      </c>
      <c r="D32" s="3" t="s">
        <v>48</v>
      </c>
      <c r="E32" s="3" t="s">
        <v>49</v>
      </c>
      <c r="F32" s="3">
        <v>1000</v>
      </c>
      <c r="G32" s="3">
        <v>2100</v>
      </c>
      <c r="H32" s="40">
        <v>50</v>
      </c>
      <c r="I32" s="3">
        <f t="shared" si="0"/>
        <v>105</v>
      </c>
      <c r="J32" s="41">
        <f>'钢质防火门含税综合单价分析表 '!G225</f>
        <v>0</v>
      </c>
      <c r="K32" s="33">
        <f t="shared" si="1"/>
        <v>0</v>
      </c>
      <c r="L32" s="85"/>
      <c r="M32" s="72"/>
    </row>
    <row r="33" spans="1:15" ht="30" customHeight="1" x14ac:dyDescent="0.25">
      <c r="A33" s="73"/>
      <c r="B33" s="73"/>
      <c r="C33" s="31" t="s">
        <v>63</v>
      </c>
      <c r="D33" s="3" t="s">
        <v>52</v>
      </c>
      <c r="E33" s="3" t="s">
        <v>49</v>
      </c>
      <c r="F33" s="3">
        <v>1200</v>
      </c>
      <c r="G33" s="3">
        <v>2100</v>
      </c>
      <c r="H33" s="40">
        <v>50</v>
      </c>
      <c r="I33" s="3">
        <f t="shared" si="0"/>
        <v>126</v>
      </c>
      <c r="J33" s="41">
        <f>'钢质防火门含税综合单价分析表 '!G250</f>
        <v>0</v>
      </c>
      <c r="K33" s="33">
        <f t="shared" si="1"/>
        <v>0</v>
      </c>
      <c r="L33" s="86"/>
      <c r="M33" s="73"/>
      <c r="O33" s="27"/>
    </row>
    <row r="34" spans="1:15" ht="30" customHeight="1" x14ac:dyDescent="0.25">
      <c r="A34" s="67" t="s">
        <v>65</v>
      </c>
      <c r="B34" s="67"/>
      <c r="C34" s="67"/>
      <c r="D34" s="67"/>
      <c r="E34" s="67"/>
      <c r="F34" s="5"/>
      <c r="G34" s="5"/>
      <c r="H34" s="68">
        <f>SUM(K4:K33)</f>
        <v>0</v>
      </c>
      <c r="I34" s="69"/>
      <c r="J34" s="69"/>
      <c r="K34" s="69"/>
      <c r="L34" s="70"/>
      <c r="M34" s="3"/>
    </row>
    <row r="35" spans="1:15" ht="30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35"/>
      <c r="K35" s="35"/>
      <c r="L35" s="7"/>
      <c r="M35" s="7"/>
    </row>
    <row r="36" spans="1:15" ht="99" customHeight="1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74"/>
      <c r="K36" s="74"/>
      <c r="L36" s="57"/>
      <c r="M36" s="57"/>
    </row>
  </sheetData>
  <mergeCells count="43">
    <mergeCell ref="O2:U13"/>
    <mergeCell ref="K2:K3"/>
    <mergeCell ref="L2:L3"/>
    <mergeCell ref="L4:L33"/>
    <mergeCell ref="M2:M3"/>
    <mergeCell ref="M4:M33"/>
    <mergeCell ref="D2:D3"/>
    <mergeCell ref="E2:E3"/>
    <mergeCell ref="H2:H3"/>
    <mergeCell ref="I2:I3"/>
    <mergeCell ref="J2:J3"/>
    <mergeCell ref="A36:M36"/>
    <mergeCell ref="A2:A3"/>
    <mergeCell ref="A4:A9"/>
    <mergeCell ref="A10:A15"/>
    <mergeCell ref="A16:A23"/>
    <mergeCell ref="A24:A29"/>
    <mergeCell ref="A30:A31"/>
    <mergeCell ref="A32:A33"/>
    <mergeCell ref="B2:B3"/>
    <mergeCell ref="B4:B9"/>
    <mergeCell ref="B10:B15"/>
    <mergeCell ref="B16:B23"/>
    <mergeCell ref="B24:B29"/>
    <mergeCell ref="B30:B31"/>
    <mergeCell ref="B32:B33"/>
    <mergeCell ref="C2:C3"/>
    <mergeCell ref="A1:M1"/>
    <mergeCell ref="O1:U1"/>
    <mergeCell ref="F2:G2"/>
    <mergeCell ref="A34:E34"/>
    <mergeCell ref="H34:L34"/>
    <mergeCell ref="C4:C5"/>
    <mergeCell ref="C6:C7"/>
    <mergeCell ref="C8:C9"/>
    <mergeCell ref="C10:C11"/>
    <mergeCell ref="C12:C13"/>
    <mergeCell ref="C14:C15"/>
    <mergeCell ref="C16:C18"/>
    <mergeCell ref="C19:C21"/>
    <mergeCell ref="C22:C23"/>
    <mergeCell ref="C24:C26"/>
    <mergeCell ref="C27:C29"/>
  </mergeCells>
  <phoneticPr fontId="24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50"/>
  <sheetViews>
    <sheetView view="pageBreakPreview" zoomScale="115" zoomScaleNormal="115" workbookViewId="0">
      <selection activeCell="J138" sqref="J138:J142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4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22.21875" style="17" customWidth="1"/>
    <col min="10" max="10" width="16" style="15" customWidth="1"/>
    <col min="11" max="12" width="10" style="16"/>
    <col min="13" max="253" width="10" style="15"/>
    <col min="254" max="254" width="6.21875" style="15" customWidth="1"/>
    <col min="255" max="255" width="7.44140625" style="15" customWidth="1"/>
    <col min="256" max="256" width="12.44140625" style="15" customWidth="1"/>
    <col min="257" max="257" width="10" style="15"/>
    <col min="258" max="258" width="13.109375" style="15" customWidth="1"/>
    <col min="259" max="259" width="10.88671875" style="15" customWidth="1"/>
    <col min="260" max="260" width="11.21875" style="15" customWidth="1"/>
    <col min="261" max="261" width="11.88671875" style="15" customWidth="1"/>
    <col min="262" max="262" width="33.5546875" style="15" customWidth="1"/>
    <col min="263" max="263" width="16" style="15" customWidth="1"/>
    <col min="264" max="509" width="10" style="15"/>
    <col min="510" max="510" width="6.21875" style="15" customWidth="1"/>
    <col min="511" max="511" width="7.44140625" style="15" customWidth="1"/>
    <col min="512" max="512" width="12.44140625" style="15" customWidth="1"/>
    <col min="513" max="513" width="10" style="15"/>
    <col min="514" max="514" width="13.109375" style="15" customWidth="1"/>
    <col min="515" max="515" width="10.88671875" style="15" customWidth="1"/>
    <col min="516" max="516" width="11.21875" style="15" customWidth="1"/>
    <col min="517" max="517" width="11.88671875" style="15" customWidth="1"/>
    <col min="518" max="518" width="33.5546875" style="15" customWidth="1"/>
    <col min="519" max="519" width="16" style="15" customWidth="1"/>
    <col min="520" max="765" width="10" style="15"/>
    <col min="766" max="766" width="6.21875" style="15" customWidth="1"/>
    <col min="767" max="767" width="7.44140625" style="15" customWidth="1"/>
    <col min="768" max="768" width="12.44140625" style="15" customWidth="1"/>
    <col min="769" max="769" width="10" style="15"/>
    <col min="770" max="770" width="13.109375" style="15" customWidth="1"/>
    <col min="771" max="771" width="10.88671875" style="15" customWidth="1"/>
    <col min="772" max="772" width="11.21875" style="15" customWidth="1"/>
    <col min="773" max="773" width="11.88671875" style="15" customWidth="1"/>
    <col min="774" max="774" width="33.5546875" style="15" customWidth="1"/>
    <col min="775" max="775" width="16" style="15" customWidth="1"/>
    <col min="776" max="1021" width="10" style="15"/>
    <col min="1022" max="1022" width="6.21875" style="15" customWidth="1"/>
    <col min="1023" max="1023" width="7.44140625" style="15" customWidth="1"/>
    <col min="1024" max="1024" width="12.44140625" style="15" customWidth="1"/>
    <col min="1025" max="1025" width="10" style="15"/>
    <col min="1026" max="1026" width="13.109375" style="15" customWidth="1"/>
    <col min="1027" max="1027" width="10.88671875" style="15" customWidth="1"/>
    <col min="1028" max="1028" width="11.21875" style="15" customWidth="1"/>
    <col min="1029" max="1029" width="11.88671875" style="15" customWidth="1"/>
    <col min="1030" max="1030" width="33.5546875" style="15" customWidth="1"/>
    <col min="1031" max="1031" width="16" style="15" customWidth="1"/>
    <col min="1032" max="1277" width="10" style="15"/>
    <col min="1278" max="1278" width="6.21875" style="15" customWidth="1"/>
    <col min="1279" max="1279" width="7.44140625" style="15" customWidth="1"/>
    <col min="1280" max="1280" width="12.44140625" style="15" customWidth="1"/>
    <col min="1281" max="1281" width="10" style="15"/>
    <col min="1282" max="1282" width="13.109375" style="15" customWidth="1"/>
    <col min="1283" max="1283" width="10.88671875" style="15" customWidth="1"/>
    <col min="1284" max="1284" width="11.21875" style="15" customWidth="1"/>
    <col min="1285" max="1285" width="11.88671875" style="15" customWidth="1"/>
    <col min="1286" max="1286" width="33.5546875" style="15" customWidth="1"/>
    <col min="1287" max="1287" width="16" style="15" customWidth="1"/>
    <col min="1288" max="1533" width="10" style="15"/>
    <col min="1534" max="1534" width="6.21875" style="15" customWidth="1"/>
    <col min="1535" max="1535" width="7.44140625" style="15" customWidth="1"/>
    <col min="1536" max="1536" width="12.44140625" style="15" customWidth="1"/>
    <col min="1537" max="1537" width="10" style="15"/>
    <col min="1538" max="1538" width="13.109375" style="15" customWidth="1"/>
    <col min="1539" max="1539" width="10.88671875" style="15" customWidth="1"/>
    <col min="1540" max="1540" width="11.21875" style="15" customWidth="1"/>
    <col min="1541" max="1541" width="11.88671875" style="15" customWidth="1"/>
    <col min="1542" max="1542" width="33.5546875" style="15" customWidth="1"/>
    <col min="1543" max="1543" width="16" style="15" customWidth="1"/>
    <col min="1544" max="1789" width="10" style="15"/>
    <col min="1790" max="1790" width="6.21875" style="15" customWidth="1"/>
    <col min="1791" max="1791" width="7.44140625" style="15" customWidth="1"/>
    <col min="1792" max="1792" width="12.44140625" style="15" customWidth="1"/>
    <col min="1793" max="1793" width="10" style="15"/>
    <col min="1794" max="1794" width="13.109375" style="15" customWidth="1"/>
    <col min="1795" max="1795" width="10.88671875" style="15" customWidth="1"/>
    <col min="1796" max="1796" width="11.21875" style="15" customWidth="1"/>
    <col min="1797" max="1797" width="11.88671875" style="15" customWidth="1"/>
    <col min="1798" max="1798" width="33.5546875" style="15" customWidth="1"/>
    <col min="1799" max="1799" width="16" style="15" customWidth="1"/>
    <col min="1800" max="2045" width="10" style="15"/>
    <col min="2046" max="2046" width="6.21875" style="15" customWidth="1"/>
    <col min="2047" max="2047" width="7.44140625" style="15" customWidth="1"/>
    <col min="2048" max="2048" width="12.44140625" style="15" customWidth="1"/>
    <col min="2049" max="2049" width="10" style="15"/>
    <col min="2050" max="2050" width="13.109375" style="15" customWidth="1"/>
    <col min="2051" max="2051" width="10.88671875" style="15" customWidth="1"/>
    <col min="2052" max="2052" width="11.21875" style="15" customWidth="1"/>
    <col min="2053" max="2053" width="11.88671875" style="15" customWidth="1"/>
    <col min="2054" max="2054" width="33.5546875" style="15" customWidth="1"/>
    <col min="2055" max="2055" width="16" style="15" customWidth="1"/>
    <col min="2056" max="2301" width="10" style="15"/>
    <col min="2302" max="2302" width="6.21875" style="15" customWidth="1"/>
    <col min="2303" max="2303" width="7.44140625" style="15" customWidth="1"/>
    <col min="2304" max="2304" width="12.44140625" style="15" customWidth="1"/>
    <col min="2305" max="2305" width="10" style="15"/>
    <col min="2306" max="2306" width="13.109375" style="15" customWidth="1"/>
    <col min="2307" max="2307" width="10.88671875" style="15" customWidth="1"/>
    <col min="2308" max="2308" width="11.21875" style="15" customWidth="1"/>
    <col min="2309" max="2309" width="11.88671875" style="15" customWidth="1"/>
    <col min="2310" max="2310" width="33.5546875" style="15" customWidth="1"/>
    <col min="2311" max="2311" width="16" style="15" customWidth="1"/>
    <col min="2312" max="2557" width="10" style="15"/>
    <col min="2558" max="2558" width="6.21875" style="15" customWidth="1"/>
    <col min="2559" max="2559" width="7.44140625" style="15" customWidth="1"/>
    <col min="2560" max="2560" width="12.44140625" style="15" customWidth="1"/>
    <col min="2561" max="2561" width="10" style="15"/>
    <col min="2562" max="2562" width="13.109375" style="15" customWidth="1"/>
    <col min="2563" max="2563" width="10.88671875" style="15" customWidth="1"/>
    <col min="2564" max="2564" width="11.21875" style="15" customWidth="1"/>
    <col min="2565" max="2565" width="11.88671875" style="15" customWidth="1"/>
    <col min="2566" max="2566" width="33.5546875" style="15" customWidth="1"/>
    <col min="2567" max="2567" width="16" style="15" customWidth="1"/>
    <col min="2568" max="2813" width="10" style="15"/>
    <col min="2814" max="2814" width="6.21875" style="15" customWidth="1"/>
    <col min="2815" max="2815" width="7.44140625" style="15" customWidth="1"/>
    <col min="2816" max="2816" width="12.44140625" style="15" customWidth="1"/>
    <col min="2817" max="2817" width="10" style="15"/>
    <col min="2818" max="2818" width="13.109375" style="15" customWidth="1"/>
    <col min="2819" max="2819" width="10.88671875" style="15" customWidth="1"/>
    <col min="2820" max="2820" width="11.21875" style="15" customWidth="1"/>
    <col min="2821" max="2821" width="11.88671875" style="15" customWidth="1"/>
    <col min="2822" max="2822" width="33.5546875" style="15" customWidth="1"/>
    <col min="2823" max="2823" width="16" style="15" customWidth="1"/>
    <col min="2824" max="3069" width="10" style="15"/>
    <col min="3070" max="3070" width="6.21875" style="15" customWidth="1"/>
    <col min="3071" max="3071" width="7.44140625" style="15" customWidth="1"/>
    <col min="3072" max="3072" width="12.44140625" style="15" customWidth="1"/>
    <col min="3073" max="3073" width="10" style="15"/>
    <col min="3074" max="3074" width="13.109375" style="15" customWidth="1"/>
    <col min="3075" max="3075" width="10.88671875" style="15" customWidth="1"/>
    <col min="3076" max="3076" width="11.21875" style="15" customWidth="1"/>
    <col min="3077" max="3077" width="11.88671875" style="15" customWidth="1"/>
    <col min="3078" max="3078" width="33.5546875" style="15" customWidth="1"/>
    <col min="3079" max="3079" width="16" style="15" customWidth="1"/>
    <col min="3080" max="3325" width="10" style="15"/>
    <col min="3326" max="3326" width="6.21875" style="15" customWidth="1"/>
    <col min="3327" max="3327" width="7.44140625" style="15" customWidth="1"/>
    <col min="3328" max="3328" width="12.44140625" style="15" customWidth="1"/>
    <col min="3329" max="3329" width="10" style="15"/>
    <col min="3330" max="3330" width="13.109375" style="15" customWidth="1"/>
    <col min="3331" max="3331" width="10.88671875" style="15" customWidth="1"/>
    <col min="3332" max="3332" width="11.21875" style="15" customWidth="1"/>
    <col min="3333" max="3333" width="11.88671875" style="15" customWidth="1"/>
    <col min="3334" max="3334" width="33.5546875" style="15" customWidth="1"/>
    <col min="3335" max="3335" width="16" style="15" customWidth="1"/>
    <col min="3336" max="3581" width="10" style="15"/>
    <col min="3582" max="3582" width="6.21875" style="15" customWidth="1"/>
    <col min="3583" max="3583" width="7.44140625" style="15" customWidth="1"/>
    <col min="3584" max="3584" width="12.44140625" style="15" customWidth="1"/>
    <col min="3585" max="3585" width="10" style="15"/>
    <col min="3586" max="3586" width="13.109375" style="15" customWidth="1"/>
    <col min="3587" max="3587" width="10.88671875" style="15" customWidth="1"/>
    <col min="3588" max="3588" width="11.21875" style="15" customWidth="1"/>
    <col min="3589" max="3589" width="11.88671875" style="15" customWidth="1"/>
    <col min="3590" max="3590" width="33.5546875" style="15" customWidth="1"/>
    <col min="3591" max="3591" width="16" style="15" customWidth="1"/>
    <col min="3592" max="3837" width="10" style="15"/>
    <col min="3838" max="3838" width="6.21875" style="15" customWidth="1"/>
    <col min="3839" max="3839" width="7.44140625" style="15" customWidth="1"/>
    <col min="3840" max="3840" width="12.44140625" style="15" customWidth="1"/>
    <col min="3841" max="3841" width="10" style="15"/>
    <col min="3842" max="3842" width="13.109375" style="15" customWidth="1"/>
    <col min="3843" max="3843" width="10.88671875" style="15" customWidth="1"/>
    <col min="3844" max="3844" width="11.21875" style="15" customWidth="1"/>
    <col min="3845" max="3845" width="11.88671875" style="15" customWidth="1"/>
    <col min="3846" max="3846" width="33.5546875" style="15" customWidth="1"/>
    <col min="3847" max="3847" width="16" style="15" customWidth="1"/>
    <col min="3848" max="4093" width="10" style="15"/>
    <col min="4094" max="4094" width="6.21875" style="15" customWidth="1"/>
    <col min="4095" max="4095" width="7.44140625" style="15" customWidth="1"/>
    <col min="4096" max="4096" width="12.44140625" style="15" customWidth="1"/>
    <col min="4097" max="4097" width="10" style="15"/>
    <col min="4098" max="4098" width="13.109375" style="15" customWidth="1"/>
    <col min="4099" max="4099" width="10.88671875" style="15" customWidth="1"/>
    <col min="4100" max="4100" width="11.21875" style="15" customWidth="1"/>
    <col min="4101" max="4101" width="11.88671875" style="15" customWidth="1"/>
    <col min="4102" max="4102" width="33.5546875" style="15" customWidth="1"/>
    <col min="4103" max="4103" width="16" style="15" customWidth="1"/>
    <col min="4104" max="4349" width="10" style="15"/>
    <col min="4350" max="4350" width="6.21875" style="15" customWidth="1"/>
    <col min="4351" max="4351" width="7.44140625" style="15" customWidth="1"/>
    <col min="4352" max="4352" width="12.44140625" style="15" customWidth="1"/>
    <col min="4353" max="4353" width="10" style="15"/>
    <col min="4354" max="4354" width="13.109375" style="15" customWidth="1"/>
    <col min="4355" max="4355" width="10.88671875" style="15" customWidth="1"/>
    <col min="4356" max="4356" width="11.21875" style="15" customWidth="1"/>
    <col min="4357" max="4357" width="11.88671875" style="15" customWidth="1"/>
    <col min="4358" max="4358" width="33.5546875" style="15" customWidth="1"/>
    <col min="4359" max="4359" width="16" style="15" customWidth="1"/>
    <col min="4360" max="4605" width="10" style="15"/>
    <col min="4606" max="4606" width="6.21875" style="15" customWidth="1"/>
    <col min="4607" max="4607" width="7.44140625" style="15" customWidth="1"/>
    <col min="4608" max="4608" width="12.44140625" style="15" customWidth="1"/>
    <col min="4609" max="4609" width="10" style="15"/>
    <col min="4610" max="4610" width="13.109375" style="15" customWidth="1"/>
    <col min="4611" max="4611" width="10.88671875" style="15" customWidth="1"/>
    <col min="4612" max="4612" width="11.21875" style="15" customWidth="1"/>
    <col min="4613" max="4613" width="11.88671875" style="15" customWidth="1"/>
    <col min="4614" max="4614" width="33.5546875" style="15" customWidth="1"/>
    <col min="4615" max="4615" width="16" style="15" customWidth="1"/>
    <col min="4616" max="4861" width="10" style="15"/>
    <col min="4862" max="4862" width="6.21875" style="15" customWidth="1"/>
    <col min="4863" max="4863" width="7.44140625" style="15" customWidth="1"/>
    <col min="4864" max="4864" width="12.44140625" style="15" customWidth="1"/>
    <col min="4865" max="4865" width="10" style="15"/>
    <col min="4866" max="4866" width="13.109375" style="15" customWidth="1"/>
    <col min="4867" max="4867" width="10.88671875" style="15" customWidth="1"/>
    <col min="4868" max="4868" width="11.21875" style="15" customWidth="1"/>
    <col min="4869" max="4869" width="11.88671875" style="15" customWidth="1"/>
    <col min="4870" max="4870" width="33.5546875" style="15" customWidth="1"/>
    <col min="4871" max="4871" width="16" style="15" customWidth="1"/>
    <col min="4872" max="5117" width="10" style="15"/>
    <col min="5118" max="5118" width="6.21875" style="15" customWidth="1"/>
    <col min="5119" max="5119" width="7.44140625" style="15" customWidth="1"/>
    <col min="5120" max="5120" width="12.44140625" style="15" customWidth="1"/>
    <col min="5121" max="5121" width="10" style="15"/>
    <col min="5122" max="5122" width="13.109375" style="15" customWidth="1"/>
    <col min="5123" max="5123" width="10.88671875" style="15" customWidth="1"/>
    <col min="5124" max="5124" width="11.21875" style="15" customWidth="1"/>
    <col min="5125" max="5125" width="11.88671875" style="15" customWidth="1"/>
    <col min="5126" max="5126" width="33.5546875" style="15" customWidth="1"/>
    <col min="5127" max="5127" width="16" style="15" customWidth="1"/>
    <col min="5128" max="5373" width="10" style="15"/>
    <col min="5374" max="5374" width="6.21875" style="15" customWidth="1"/>
    <col min="5375" max="5375" width="7.44140625" style="15" customWidth="1"/>
    <col min="5376" max="5376" width="12.44140625" style="15" customWidth="1"/>
    <col min="5377" max="5377" width="10" style="15"/>
    <col min="5378" max="5378" width="13.109375" style="15" customWidth="1"/>
    <col min="5379" max="5379" width="10.88671875" style="15" customWidth="1"/>
    <col min="5380" max="5380" width="11.21875" style="15" customWidth="1"/>
    <col min="5381" max="5381" width="11.88671875" style="15" customWidth="1"/>
    <col min="5382" max="5382" width="33.5546875" style="15" customWidth="1"/>
    <col min="5383" max="5383" width="16" style="15" customWidth="1"/>
    <col min="5384" max="5629" width="10" style="15"/>
    <col min="5630" max="5630" width="6.21875" style="15" customWidth="1"/>
    <col min="5631" max="5631" width="7.44140625" style="15" customWidth="1"/>
    <col min="5632" max="5632" width="12.44140625" style="15" customWidth="1"/>
    <col min="5633" max="5633" width="10" style="15"/>
    <col min="5634" max="5634" width="13.109375" style="15" customWidth="1"/>
    <col min="5635" max="5635" width="10.88671875" style="15" customWidth="1"/>
    <col min="5636" max="5636" width="11.21875" style="15" customWidth="1"/>
    <col min="5637" max="5637" width="11.88671875" style="15" customWidth="1"/>
    <col min="5638" max="5638" width="33.5546875" style="15" customWidth="1"/>
    <col min="5639" max="5639" width="16" style="15" customWidth="1"/>
    <col min="5640" max="5885" width="10" style="15"/>
    <col min="5886" max="5886" width="6.21875" style="15" customWidth="1"/>
    <col min="5887" max="5887" width="7.44140625" style="15" customWidth="1"/>
    <col min="5888" max="5888" width="12.44140625" style="15" customWidth="1"/>
    <col min="5889" max="5889" width="10" style="15"/>
    <col min="5890" max="5890" width="13.109375" style="15" customWidth="1"/>
    <col min="5891" max="5891" width="10.88671875" style="15" customWidth="1"/>
    <col min="5892" max="5892" width="11.21875" style="15" customWidth="1"/>
    <col min="5893" max="5893" width="11.88671875" style="15" customWidth="1"/>
    <col min="5894" max="5894" width="33.5546875" style="15" customWidth="1"/>
    <col min="5895" max="5895" width="16" style="15" customWidth="1"/>
    <col min="5896" max="6141" width="10" style="15"/>
    <col min="6142" max="6142" width="6.21875" style="15" customWidth="1"/>
    <col min="6143" max="6143" width="7.44140625" style="15" customWidth="1"/>
    <col min="6144" max="6144" width="12.44140625" style="15" customWidth="1"/>
    <col min="6145" max="6145" width="10" style="15"/>
    <col min="6146" max="6146" width="13.109375" style="15" customWidth="1"/>
    <col min="6147" max="6147" width="10.88671875" style="15" customWidth="1"/>
    <col min="6148" max="6148" width="11.21875" style="15" customWidth="1"/>
    <col min="6149" max="6149" width="11.88671875" style="15" customWidth="1"/>
    <col min="6150" max="6150" width="33.5546875" style="15" customWidth="1"/>
    <col min="6151" max="6151" width="16" style="15" customWidth="1"/>
    <col min="6152" max="6397" width="10" style="15"/>
    <col min="6398" max="6398" width="6.21875" style="15" customWidth="1"/>
    <col min="6399" max="6399" width="7.44140625" style="15" customWidth="1"/>
    <col min="6400" max="6400" width="12.44140625" style="15" customWidth="1"/>
    <col min="6401" max="6401" width="10" style="15"/>
    <col min="6402" max="6402" width="13.109375" style="15" customWidth="1"/>
    <col min="6403" max="6403" width="10.88671875" style="15" customWidth="1"/>
    <col min="6404" max="6404" width="11.21875" style="15" customWidth="1"/>
    <col min="6405" max="6405" width="11.88671875" style="15" customWidth="1"/>
    <col min="6406" max="6406" width="33.5546875" style="15" customWidth="1"/>
    <col min="6407" max="6407" width="16" style="15" customWidth="1"/>
    <col min="6408" max="6653" width="10" style="15"/>
    <col min="6654" max="6654" width="6.21875" style="15" customWidth="1"/>
    <col min="6655" max="6655" width="7.44140625" style="15" customWidth="1"/>
    <col min="6656" max="6656" width="12.44140625" style="15" customWidth="1"/>
    <col min="6657" max="6657" width="10" style="15"/>
    <col min="6658" max="6658" width="13.109375" style="15" customWidth="1"/>
    <col min="6659" max="6659" width="10.88671875" style="15" customWidth="1"/>
    <col min="6660" max="6660" width="11.21875" style="15" customWidth="1"/>
    <col min="6661" max="6661" width="11.88671875" style="15" customWidth="1"/>
    <col min="6662" max="6662" width="33.5546875" style="15" customWidth="1"/>
    <col min="6663" max="6663" width="16" style="15" customWidth="1"/>
    <col min="6664" max="6909" width="10" style="15"/>
    <col min="6910" max="6910" width="6.21875" style="15" customWidth="1"/>
    <col min="6911" max="6911" width="7.44140625" style="15" customWidth="1"/>
    <col min="6912" max="6912" width="12.44140625" style="15" customWidth="1"/>
    <col min="6913" max="6913" width="10" style="15"/>
    <col min="6914" max="6914" width="13.109375" style="15" customWidth="1"/>
    <col min="6915" max="6915" width="10.88671875" style="15" customWidth="1"/>
    <col min="6916" max="6916" width="11.21875" style="15" customWidth="1"/>
    <col min="6917" max="6917" width="11.88671875" style="15" customWidth="1"/>
    <col min="6918" max="6918" width="33.5546875" style="15" customWidth="1"/>
    <col min="6919" max="6919" width="16" style="15" customWidth="1"/>
    <col min="6920" max="7165" width="10" style="15"/>
    <col min="7166" max="7166" width="6.21875" style="15" customWidth="1"/>
    <col min="7167" max="7167" width="7.44140625" style="15" customWidth="1"/>
    <col min="7168" max="7168" width="12.44140625" style="15" customWidth="1"/>
    <col min="7169" max="7169" width="10" style="15"/>
    <col min="7170" max="7170" width="13.109375" style="15" customWidth="1"/>
    <col min="7171" max="7171" width="10.88671875" style="15" customWidth="1"/>
    <col min="7172" max="7172" width="11.21875" style="15" customWidth="1"/>
    <col min="7173" max="7173" width="11.88671875" style="15" customWidth="1"/>
    <col min="7174" max="7174" width="33.5546875" style="15" customWidth="1"/>
    <col min="7175" max="7175" width="16" style="15" customWidth="1"/>
    <col min="7176" max="7421" width="10" style="15"/>
    <col min="7422" max="7422" width="6.21875" style="15" customWidth="1"/>
    <col min="7423" max="7423" width="7.44140625" style="15" customWidth="1"/>
    <col min="7424" max="7424" width="12.44140625" style="15" customWidth="1"/>
    <col min="7425" max="7425" width="10" style="15"/>
    <col min="7426" max="7426" width="13.109375" style="15" customWidth="1"/>
    <col min="7427" max="7427" width="10.88671875" style="15" customWidth="1"/>
    <col min="7428" max="7428" width="11.21875" style="15" customWidth="1"/>
    <col min="7429" max="7429" width="11.88671875" style="15" customWidth="1"/>
    <col min="7430" max="7430" width="33.5546875" style="15" customWidth="1"/>
    <col min="7431" max="7431" width="16" style="15" customWidth="1"/>
    <col min="7432" max="7677" width="10" style="15"/>
    <col min="7678" max="7678" width="6.21875" style="15" customWidth="1"/>
    <col min="7679" max="7679" width="7.44140625" style="15" customWidth="1"/>
    <col min="7680" max="7680" width="12.44140625" style="15" customWidth="1"/>
    <col min="7681" max="7681" width="10" style="15"/>
    <col min="7682" max="7682" width="13.109375" style="15" customWidth="1"/>
    <col min="7683" max="7683" width="10.88671875" style="15" customWidth="1"/>
    <col min="7684" max="7684" width="11.21875" style="15" customWidth="1"/>
    <col min="7685" max="7685" width="11.88671875" style="15" customWidth="1"/>
    <col min="7686" max="7686" width="33.5546875" style="15" customWidth="1"/>
    <col min="7687" max="7687" width="16" style="15" customWidth="1"/>
    <col min="7688" max="7933" width="10" style="15"/>
    <col min="7934" max="7934" width="6.21875" style="15" customWidth="1"/>
    <col min="7935" max="7935" width="7.44140625" style="15" customWidth="1"/>
    <col min="7936" max="7936" width="12.44140625" style="15" customWidth="1"/>
    <col min="7937" max="7937" width="10" style="15"/>
    <col min="7938" max="7938" width="13.109375" style="15" customWidth="1"/>
    <col min="7939" max="7939" width="10.88671875" style="15" customWidth="1"/>
    <col min="7940" max="7940" width="11.21875" style="15" customWidth="1"/>
    <col min="7941" max="7941" width="11.88671875" style="15" customWidth="1"/>
    <col min="7942" max="7942" width="33.5546875" style="15" customWidth="1"/>
    <col min="7943" max="7943" width="16" style="15" customWidth="1"/>
    <col min="7944" max="8189" width="10" style="15"/>
    <col min="8190" max="8190" width="6.21875" style="15" customWidth="1"/>
    <col min="8191" max="8191" width="7.44140625" style="15" customWidth="1"/>
    <col min="8192" max="8192" width="12.44140625" style="15" customWidth="1"/>
    <col min="8193" max="8193" width="10" style="15"/>
    <col min="8194" max="8194" width="13.109375" style="15" customWidth="1"/>
    <col min="8195" max="8195" width="10.88671875" style="15" customWidth="1"/>
    <col min="8196" max="8196" width="11.21875" style="15" customWidth="1"/>
    <col min="8197" max="8197" width="11.88671875" style="15" customWidth="1"/>
    <col min="8198" max="8198" width="33.5546875" style="15" customWidth="1"/>
    <col min="8199" max="8199" width="16" style="15" customWidth="1"/>
    <col min="8200" max="8445" width="10" style="15"/>
    <col min="8446" max="8446" width="6.21875" style="15" customWidth="1"/>
    <col min="8447" max="8447" width="7.44140625" style="15" customWidth="1"/>
    <col min="8448" max="8448" width="12.44140625" style="15" customWidth="1"/>
    <col min="8449" max="8449" width="10" style="15"/>
    <col min="8450" max="8450" width="13.109375" style="15" customWidth="1"/>
    <col min="8451" max="8451" width="10.88671875" style="15" customWidth="1"/>
    <col min="8452" max="8452" width="11.21875" style="15" customWidth="1"/>
    <col min="8453" max="8453" width="11.88671875" style="15" customWidth="1"/>
    <col min="8454" max="8454" width="33.5546875" style="15" customWidth="1"/>
    <col min="8455" max="8455" width="16" style="15" customWidth="1"/>
    <col min="8456" max="8701" width="10" style="15"/>
    <col min="8702" max="8702" width="6.21875" style="15" customWidth="1"/>
    <col min="8703" max="8703" width="7.44140625" style="15" customWidth="1"/>
    <col min="8704" max="8704" width="12.44140625" style="15" customWidth="1"/>
    <col min="8705" max="8705" width="10" style="15"/>
    <col min="8706" max="8706" width="13.109375" style="15" customWidth="1"/>
    <col min="8707" max="8707" width="10.88671875" style="15" customWidth="1"/>
    <col min="8708" max="8708" width="11.21875" style="15" customWidth="1"/>
    <col min="8709" max="8709" width="11.88671875" style="15" customWidth="1"/>
    <col min="8710" max="8710" width="33.5546875" style="15" customWidth="1"/>
    <col min="8711" max="8711" width="16" style="15" customWidth="1"/>
    <col min="8712" max="8957" width="10" style="15"/>
    <col min="8958" max="8958" width="6.21875" style="15" customWidth="1"/>
    <col min="8959" max="8959" width="7.44140625" style="15" customWidth="1"/>
    <col min="8960" max="8960" width="12.44140625" style="15" customWidth="1"/>
    <col min="8961" max="8961" width="10" style="15"/>
    <col min="8962" max="8962" width="13.109375" style="15" customWidth="1"/>
    <col min="8963" max="8963" width="10.88671875" style="15" customWidth="1"/>
    <col min="8964" max="8964" width="11.21875" style="15" customWidth="1"/>
    <col min="8965" max="8965" width="11.88671875" style="15" customWidth="1"/>
    <col min="8966" max="8966" width="33.5546875" style="15" customWidth="1"/>
    <col min="8967" max="8967" width="16" style="15" customWidth="1"/>
    <col min="8968" max="9213" width="10" style="15"/>
    <col min="9214" max="9214" width="6.21875" style="15" customWidth="1"/>
    <col min="9215" max="9215" width="7.44140625" style="15" customWidth="1"/>
    <col min="9216" max="9216" width="12.44140625" style="15" customWidth="1"/>
    <col min="9217" max="9217" width="10" style="15"/>
    <col min="9218" max="9218" width="13.109375" style="15" customWidth="1"/>
    <col min="9219" max="9219" width="10.88671875" style="15" customWidth="1"/>
    <col min="9220" max="9220" width="11.21875" style="15" customWidth="1"/>
    <col min="9221" max="9221" width="11.88671875" style="15" customWidth="1"/>
    <col min="9222" max="9222" width="33.5546875" style="15" customWidth="1"/>
    <col min="9223" max="9223" width="16" style="15" customWidth="1"/>
    <col min="9224" max="9469" width="10" style="15"/>
    <col min="9470" max="9470" width="6.21875" style="15" customWidth="1"/>
    <col min="9471" max="9471" width="7.44140625" style="15" customWidth="1"/>
    <col min="9472" max="9472" width="12.44140625" style="15" customWidth="1"/>
    <col min="9473" max="9473" width="10" style="15"/>
    <col min="9474" max="9474" width="13.109375" style="15" customWidth="1"/>
    <col min="9475" max="9475" width="10.88671875" style="15" customWidth="1"/>
    <col min="9476" max="9476" width="11.21875" style="15" customWidth="1"/>
    <col min="9477" max="9477" width="11.88671875" style="15" customWidth="1"/>
    <col min="9478" max="9478" width="33.5546875" style="15" customWidth="1"/>
    <col min="9479" max="9479" width="16" style="15" customWidth="1"/>
    <col min="9480" max="9725" width="10" style="15"/>
    <col min="9726" max="9726" width="6.21875" style="15" customWidth="1"/>
    <col min="9727" max="9727" width="7.44140625" style="15" customWidth="1"/>
    <col min="9728" max="9728" width="12.44140625" style="15" customWidth="1"/>
    <col min="9729" max="9729" width="10" style="15"/>
    <col min="9730" max="9730" width="13.109375" style="15" customWidth="1"/>
    <col min="9731" max="9731" width="10.88671875" style="15" customWidth="1"/>
    <col min="9732" max="9732" width="11.21875" style="15" customWidth="1"/>
    <col min="9733" max="9733" width="11.88671875" style="15" customWidth="1"/>
    <col min="9734" max="9734" width="33.5546875" style="15" customWidth="1"/>
    <col min="9735" max="9735" width="16" style="15" customWidth="1"/>
    <col min="9736" max="9981" width="10" style="15"/>
    <col min="9982" max="9982" width="6.21875" style="15" customWidth="1"/>
    <col min="9983" max="9983" width="7.44140625" style="15" customWidth="1"/>
    <col min="9984" max="9984" width="12.44140625" style="15" customWidth="1"/>
    <col min="9985" max="9985" width="10" style="15"/>
    <col min="9986" max="9986" width="13.109375" style="15" customWidth="1"/>
    <col min="9987" max="9987" width="10.88671875" style="15" customWidth="1"/>
    <col min="9988" max="9988" width="11.21875" style="15" customWidth="1"/>
    <col min="9989" max="9989" width="11.88671875" style="15" customWidth="1"/>
    <col min="9990" max="9990" width="33.5546875" style="15" customWidth="1"/>
    <col min="9991" max="9991" width="16" style="15" customWidth="1"/>
    <col min="9992" max="10237" width="10" style="15"/>
    <col min="10238" max="10238" width="6.21875" style="15" customWidth="1"/>
    <col min="10239" max="10239" width="7.44140625" style="15" customWidth="1"/>
    <col min="10240" max="10240" width="12.44140625" style="15" customWidth="1"/>
    <col min="10241" max="10241" width="10" style="15"/>
    <col min="10242" max="10242" width="13.109375" style="15" customWidth="1"/>
    <col min="10243" max="10243" width="10.88671875" style="15" customWidth="1"/>
    <col min="10244" max="10244" width="11.21875" style="15" customWidth="1"/>
    <col min="10245" max="10245" width="11.88671875" style="15" customWidth="1"/>
    <col min="10246" max="10246" width="33.5546875" style="15" customWidth="1"/>
    <col min="10247" max="10247" width="16" style="15" customWidth="1"/>
    <col min="10248" max="10493" width="10" style="15"/>
    <col min="10494" max="10494" width="6.21875" style="15" customWidth="1"/>
    <col min="10495" max="10495" width="7.44140625" style="15" customWidth="1"/>
    <col min="10496" max="10496" width="12.44140625" style="15" customWidth="1"/>
    <col min="10497" max="10497" width="10" style="15"/>
    <col min="10498" max="10498" width="13.109375" style="15" customWidth="1"/>
    <col min="10499" max="10499" width="10.88671875" style="15" customWidth="1"/>
    <col min="10500" max="10500" width="11.21875" style="15" customWidth="1"/>
    <col min="10501" max="10501" width="11.88671875" style="15" customWidth="1"/>
    <col min="10502" max="10502" width="33.5546875" style="15" customWidth="1"/>
    <col min="10503" max="10503" width="16" style="15" customWidth="1"/>
    <col min="10504" max="10749" width="10" style="15"/>
    <col min="10750" max="10750" width="6.21875" style="15" customWidth="1"/>
    <col min="10751" max="10751" width="7.44140625" style="15" customWidth="1"/>
    <col min="10752" max="10752" width="12.44140625" style="15" customWidth="1"/>
    <col min="10753" max="10753" width="10" style="15"/>
    <col min="10754" max="10754" width="13.109375" style="15" customWidth="1"/>
    <col min="10755" max="10755" width="10.88671875" style="15" customWidth="1"/>
    <col min="10756" max="10756" width="11.21875" style="15" customWidth="1"/>
    <col min="10757" max="10757" width="11.88671875" style="15" customWidth="1"/>
    <col min="10758" max="10758" width="33.5546875" style="15" customWidth="1"/>
    <col min="10759" max="10759" width="16" style="15" customWidth="1"/>
    <col min="10760" max="11005" width="10" style="15"/>
    <col min="11006" max="11006" width="6.21875" style="15" customWidth="1"/>
    <col min="11007" max="11007" width="7.44140625" style="15" customWidth="1"/>
    <col min="11008" max="11008" width="12.44140625" style="15" customWidth="1"/>
    <col min="11009" max="11009" width="10" style="15"/>
    <col min="11010" max="11010" width="13.109375" style="15" customWidth="1"/>
    <col min="11011" max="11011" width="10.88671875" style="15" customWidth="1"/>
    <col min="11012" max="11012" width="11.21875" style="15" customWidth="1"/>
    <col min="11013" max="11013" width="11.88671875" style="15" customWidth="1"/>
    <col min="11014" max="11014" width="33.5546875" style="15" customWidth="1"/>
    <col min="11015" max="11015" width="16" style="15" customWidth="1"/>
    <col min="11016" max="11261" width="10" style="15"/>
    <col min="11262" max="11262" width="6.21875" style="15" customWidth="1"/>
    <col min="11263" max="11263" width="7.44140625" style="15" customWidth="1"/>
    <col min="11264" max="11264" width="12.44140625" style="15" customWidth="1"/>
    <col min="11265" max="11265" width="10" style="15"/>
    <col min="11266" max="11266" width="13.109375" style="15" customWidth="1"/>
    <col min="11267" max="11267" width="10.88671875" style="15" customWidth="1"/>
    <col min="11268" max="11268" width="11.21875" style="15" customWidth="1"/>
    <col min="11269" max="11269" width="11.88671875" style="15" customWidth="1"/>
    <col min="11270" max="11270" width="33.5546875" style="15" customWidth="1"/>
    <col min="11271" max="11271" width="16" style="15" customWidth="1"/>
    <col min="11272" max="11517" width="10" style="15"/>
    <col min="11518" max="11518" width="6.21875" style="15" customWidth="1"/>
    <col min="11519" max="11519" width="7.44140625" style="15" customWidth="1"/>
    <col min="11520" max="11520" width="12.44140625" style="15" customWidth="1"/>
    <col min="11521" max="11521" width="10" style="15"/>
    <col min="11522" max="11522" width="13.109375" style="15" customWidth="1"/>
    <col min="11523" max="11523" width="10.88671875" style="15" customWidth="1"/>
    <col min="11524" max="11524" width="11.21875" style="15" customWidth="1"/>
    <col min="11525" max="11525" width="11.88671875" style="15" customWidth="1"/>
    <col min="11526" max="11526" width="33.5546875" style="15" customWidth="1"/>
    <col min="11527" max="11527" width="16" style="15" customWidth="1"/>
    <col min="11528" max="11773" width="10" style="15"/>
    <col min="11774" max="11774" width="6.21875" style="15" customWidth="1"/>
    <col min="11775" max="11775" width="7.44140625" style="15" customWidth="1"/>
    <col min="11776" max="11776" width="12.44140625" style="15" customWidth="1"/>
    <col min="11777" max="11777" width="10" style="15"/>
    <col min="11778" max="11778" width="13.109375" style="15" customWidth="1"/>
    <col min="11779" max="11779" width="10.88671875" style="15" customWidth="1"/>
    <col min="11780" max="11780" width="11.21875" style="15" customWidth="1"/>
    <col min="11781" max="11781" width="11.88671875" style="15" customWidth="1"/>
    <col min="11782" max="11782" width="33.5546875" style="15" customWidth="1"/>
    <col min="11783" max="11783" width="16" style="15" customWidth="1"/>
    <col min="11784" max="12029" width="10" style="15"/>
    <col min="12030" max="12030" width="6.21875" style="15" customWidth="1"/>
    <col min="12031" max="12031" width="7.44140625" style="15" customWidth="1"/>
    <col min="12032" max="12032" width="12.44140625" style="15" customWidth="1"/>
    <col min="12033" max="12033" width="10" style="15"/>
    <col min="12034" max="12034" width="13.109375" style="15" customWidth="1"/>
    <col min="12035" max="12035" width="10.88671875" style="15" customWidth="1"/>
    <col min="12036" max="12036" width="11.21875" style="15" customWidth="1"/>
    <col min="12037" max="12037" width="11.88671875" style="15" customWidth="1"/>
    <col min="12038" max="12038" width="33.5546875" style="15" customWidth="1"/>
    <col min="12039" max="12039" width="16" style="15" customWidth="1"/>
    <col min="12040" max="12285" width="10" style="15"/>
    <col min="12286" max="12286" width="6.21875" style="15" customWidth="1"/>
    <col min="12287" max="12287" width="7.44140625" style="15" customWidth="1"/>
    <col min="12288" max="12288" width="12.44140625" style="15" customWidth="1"/>
    <col min="12289" max="12289" width="10" style="15"/>
    <col min="12290" max="12290" width="13.109375" style="15" customWidth="1"/>
    <col min="12291" max="12291" width="10.88671875" style="15" customWidth="1"/>
    <col min="12292" max="12292" width="11.21875" style="15" customWidth="1"/>
    <col min="12293" max="12293" width="11.88671875" style="15" customWidth="1"/>
    <col min="12294" max="12294" width="33.5546875" style="15" customWidth="1"/>
    <col min="12295" max="12295" width="16" style="15" customWidth="1"/>
    <col min="12296" max="12541" width="10" style="15"/>
    <col min="12542" max="12542" width="6.21875" style="15" customWidth="1"/>
    <col min="12543" max="12543" width="7.44140625" style="15" customWidth="1"/>
    <col min="12544" max="12544" width="12.44140625" style="15" customWidth="1"/>
    <col min="12545" max="12545" width="10" style="15"/>
    <col min="12546" max="12546" width="13.109375" style="15" customWidth="1"/>
    <col min="12547" max="12547" width="10.88671875" style="15" customWidth="1"/>
    <col min="12548" max="12548" width="11.21875" style="15" customWidth="1"/>
    <col min="12549" max="12549" width="11.88671875" style="15" customWidth="1"/>
    <col min="12550" max="12550" width="33.5546875" style="15" customWidth="1"/>
    <col min="12551" max="12551" width="16" style="15" customWidth="1"/>
    <col min="12552" max="12797" width="10" style="15"/>
    <col min="12798" max="12798" width="6.21875" style="15" customWidth="1"/>
    <col min="12799" max="12799" width="7.44140625" style="15" customWidth="1"/>
    <col min="12800" max="12800" width="12.44140625" style="15" customWidth="1"/>
    <col min="12801" max="12801" width="10" style="15"/>
    <col min="12802" max="12802" width="13.109375" style="15" customWidth="1"/>
    <col min="12803" max="12803" width="10.88671875" style="15" customWidth="1"/>
    <col min="12804" max="12804" width="11.21875" style="15" customWidth="1"/>
    <col min="12805" max="12805" width="11.88671875" style="15" customWidth="1"/>
    <col min="12806" max="12806" width="33.5546875" style="15" customWidth="1"/>
    <col min="12807" max="12807" width="16" style="15" customWidth="1"/>
    <col min="12808" max="13053" width="10" style="15"/>
    <col min="13054" max="13054" width="6.21875" style="15" customWidth="1"/>
    <col min="13055" max="13055" width="7.44140625" style="15" customWidth="1"/>
    <col min="13056" max="13056" width="12.44140625" style="15" customWidth="1"/>
    <col min="13057" max="13057" width="10" style="15"/>
    <col min="13058" max="13058" width="13.109375" style="15" customWidth="1"/>
    <col min="13059" max="13059" width="10.88671875" style="15" customWidth="1"/>
    <col min="13060" max="13060" width="11.21875" style="15" customWidth="1"/>
    <col min="13061" max="13061" width="11.88671875" style="15" customWidth="1"/>
    <col min="13062" max="13062" width="33.5546875" style="15" customWidth="1"/>
    <col min="13063" max="13063" width="16" style="15" customWidth="1"/>
    <col min="13064" max="13309" width="10" style="15"/>
    <col min="13310" max="13310" width="6.21875" style="15" customWidth="1"/>
    <col min="13311" max="13311" width="7.44140625" style="15" customWidth="1"/>
    <col min="13312" max="13312" width="12.44140625" style="15" customWidth="1"/>
    <col min="13313" max="13313" width="10" style="15"/>
    <col min="13314" max="13314" width="13.109375" style="15" customWidth="1"/>
    <col min="13315" max="13315" width="10.88671875" style="15" customWidth="1"/>
    <col min="13316" max="13316" width="11.21875" style="15" customWidth="1"/>
    <col min="13317" max="13317" width="11.88671875" style="15" customWidth="1"/>
    <col min="13318" max="13318" width="33.5546875" style="15" customWidth="1"/>
    <col min="13319" max="13319" width="16" style="15" customWidth="1"/>
    <col min="13320" max="13565" width="10" style="15"/>
    <col min="13566" max="13566" width="6.21875" style="15" customWidth="1"/>
    <col min="13567" max="13567" width="7.44140625" style="15" customWidth="1"/>
    <col min="13568" max="13568" width="12.44140625" style="15" customWidth="1"/>
    <col min="13569" max="13569" width="10" style="15"/>
    <col min="13570" max="13570" width="13.109375" style="15" customWidth="1"/>
    <col min="13571" max="13571" width="10.88671875" style="15" customWidth="1"/>
    <col min="13572" max="13572" width="11.21875" style="15" customWidth="1"/>
    <col min="13573" max="13573" width="11.88671875" style="15" customWidth="1"/>
    <col min="13574" max="13574" width="33.5546875" style="15" customWidth="1"/>
    <col min="13575" max="13575" width="16" style="15" customWidth="1"/>
    <col min="13576" max="13821" width="10" style="15"/>
    <col min="13822" max="13822" width="6.21875" style="15" customWidth="1"/>
    <col min="13823" max="13823" width="7.44140625" style="15" customWidth="1"/>
    <col min="13824" max="13824" width="12.44140625" style="15" customWidth="1"/>
    <col min="13825" max="13825" width="10" style="15"/>
    <col min="13826" max="13826" width="13.109375" style="15" customWidth="1"/>
    <col min="13827" max="13827" width="10.88671875" style="15" customWidth="1"/>
    <col min="13828" max="13828" width="11.21875" style="15" customWidth="1"/>
    <col min="13829" max="13829" width="11.88671875" style="15" customWidth="1"/>
    <col min="13830" max="13830" width="33.5546875" style="15" customWidth="1"/>
    <col min="13831" max="13831" width="16" style="15" customWidth="1"/>
    <col min="13832" max="14077" width="10" style="15"/>
    <col min="14078" max="14078" width="6.21875" style="15" customWidth="1"/>
    <col min="14079" max="14079" width="7.44140625" style="15" customWidth="1"/>
    <col min="14080" max="14080" width="12.44140625" style="15" customWidth="1"/>
    <col min="14081" max="14081" width="10" style="15"/>
    <col min="14082" max="14082" width="13.109375" style="15" customWidth="1"/>
    <col min="14083" max="14083" width="10.88671875" style="15" customWidth="1"/>
    <col min="14084" max="14084" width="11.21875" style="15" customWidth="1"/>
    <col min="14085" max="14085" width="11.88671875" style="15" customWidth="1"/>
    <col min="14086" max="14086" width="33.5546875" style="15" customWidth="1"/>
    <col min="14087" max="14087" width="16" style="15" customWidth="1"/>
    <col min="14088" max="14333" width="10" style="15"/>
    <col min="14334" max="14334" width="6.21875" style="15" customWidth="1"/>
    <col min="14335" max="14335" width="7.44140625" style="15" customWidth="1"/>
    <col min="14336" max="14336" width="12.44140625" style="15" customWidth="1"/>
    <col min="14337" max="14337" width="10" style="15"/>
    <col min="14338" max="14338" width="13.109375" style="15" customWidth="1"/>
    <col min="14339" max="14339" width="10.88671875" style="15" customWidth="1"/>
    <col min="14340" max="14340" width="11.21875" style="15" customWidth="1"/>
    <col min="14341" max="14341" width="11.88671875" style="15" customWidth="1"/>
    <col min="14342" max="14342" width="33.5546875" style="15" customWidth="1"/>
    <col min="14343" max="14343" width="16" style="15" customWidth="1"/>
    <col min="14344" max="14589" width="10" style="15"/>
    <col min="14590" max="14590" width="6.21875" style="15" customWidth="1"/>
    <col min="14591" max="14591" width="7.44140625" style="15" customWidth="1"/>
    <col min="14592" max="14592" width="12.44140625" style="15" customWidth="1"/>
    <col min="14593" max="14593" width="10" style="15"/>
    <col min="14594" max="14594" width="13.109375" style="15" customWidth="1"/>
    <col min="14595" max="14595" width="10.88671875" style="15" customWidth="1"/>
    <col min="14596" max="14596" width="11.21875" style="15" customWidth="1"/>
    <col min="14597" max="14597" width="11.88671875" style="15" customWidth="1"/>
    <col min="14598" max="14598" width="33.5546875" style="15" customWidth="1"/>
    <col min="14599" max="14599" width="16" style="15" customWidth="1"/>
    <col min="14600" max="14845" width="10" style="15"/>
    <col min="14846" max="14846" width="6.21875" style="15" customWidth="1"/>
    <col min="14847" max="14847" width="7.44140625" style="15" customWidth="1"/>
    <col min="14848" max="14848" width="12.44140625" style="15" customWidth="1"/>
    <col min="14849" max="14849" width="10" style="15"/>
    <col min="14850" max="14850" width="13.109375" style="15" customWidth="1"/>
    <col min="14851" max="14851" width="10.88671875" style="15" customWidth="1"/>
    <col min="14852" max="14852" width="11.21875" style="15" customWidth="1"/>
    <col min="14853" max="14853" width="11.88671875" style="15" customWidth="1"/>
    <col min="14854" max="14854" width="33.5546875" style="15" customWidth="1"/>
    <col min="14855" max="14855" width="16" style="15" customWidth="1"/>
    <col min="14856" max="15101" width="10" style="15"/>
    <col min="15102" max="15102" width="6.21875" style="15" customWidth="1"/>
    <col min="15103" max="15103" width="7.44140625" style="15" customWidth="1"/>
    <col min="15104" max="15104" width="12.44140625" style="15" customWidth="1"/>
    <col min="15105" max="15105" width="10" style="15"/>
    <col min="15106" max="15106" width="13.109375" style="15" customWidth="1"/>
    <col min="15107" max="15107" width="10.88671875" style="15" customWidth="1"/>
    <col min="15108" max="15108" width="11.21875" style="15" customWidth="1"/>
    <col min="15109" max="15109" width="11.88671875" style="15" customWidth="1"/>
    <col min="15110" max="15110" width="33.5546875" style="15" customWidth="1"/>
    <col min="15111" max="15111" width="16" style="15" customWidth="1"/>
    <col min="15112" max="15357" width="10" style="15"/>
    <col min="15358" max="15358" width="6.21875" style="15" customWidth="1"/>
    <col min="15359" max="15359" width="7.44140625" style="15" customWidth="1"/>
    <col min="15360" max="15360" width="12.44140625" style="15" customWidth="1"/>
    <col min="15361" max="15361" width="10" style="15"/>
    <col min="15362" max="15362" width="13.109375" style="15" customWidth="1"/>
    <col min="15363" max="15363" width="10.88671875" style="15" customWidth="1"/>
    <col min="15364" max="15364" width="11.21875" style="15" customWidth="1"/>
    <col min="15365" max="15365" width="11.88671875" style="15" customWidth="1"/>
    <col min="15366" max="15366" width="33.5546875" style="15" customWidth="1"/>
    <col min="15367" max="15367" width="16" style="15" customWidth="1"/>
    <col min="15368" max="15613" width="10" style="15"/>
    <col min="15614" max="15614" width="6.21875" style="15" customWidth="1"/>
    <col min="15615" max="15615" width="7.44140625" style="15" customWidth="1"/>
    <col min="15616" max="15616" width="12.44140625" style="15" customWidth="1"/>
    <col min="15617" max="15617" width="10" style="15"/>
    <col min="15618" max="15618" width="13.109375" style="15" customWidth="1"/>
    <col min="15619" max="15619" width="10.88671875" style="15" customWidth="1"/>
    <col min="15620" max="15620" width="11.21875" style="15" customWidth="1"/>
    <col min="15621" max="15621" width="11.88671875" style="15" customWidth="1"/>
    <col min="15622" max="15622" width="33.5546875" style="15" customWidth="1"/>
    <col min="15623" max="15623" width="16" style="15" customWidth="1"/>
    <col min="15624" max="15869" width="10" style="15"/>
    <col min="15870" max="15870" width="6.21875" style="15" customWidth="1"/>
    <col min="15871" max="15871" width="7.44140625" style="15" customWidth="1"/>
    <col min="15872" max="15872" width="12.44140625" style="15" customWidth="1"/>
    <col min="15873" max="15873" width="10" style="15"/>
    <col min="15874" max="15874" width="13.109375" style="15" customWidth="1"/>
    <col min="15875" max="15875" width="10.88671875" style="15" customWidth="1"/>
    <col min="15876" max="15876" width="11.21875" style="15" customWidth="1"/>
    <col min="15877" max="15877" width="11.88671875" style="15" customWidth="1"/>
    <col min="15878" max="15878" width="33.5546875" style="15" customWidth="1"/>
    <col min="15879" max="15879" width="16" style="15" customWidth="1"/>
    <col min="15880" max="16125" width="10" style="15"/>
    <col min="16126" max="16126" width="6.21875" style="15" customWidth="1"/>
    <col min="16127" max="16127" width="7.44140625" style="15" customWidth="1"/>
    <col min="16128" max="16128" width="12.44140625" style="15" customWidth="1"/>
    <col min="16129" max="16129" width="10" style="15"/>
    <col min="16130" max="16130" width="13.109375" style="15" customWidth="1"/>
    <col min="16131" max="16131" width="10.88671875" style="15" customWidth="1"/>
    <col min="16132" max="16132" width="11.21875" style="15" customWidth="1"/>
    <col min="16133" max="16133" width="11.88671875" style="15" customWidth="1"/>
    <col min="16134" max="16134" width="33.5546875" style="15" customWidth="1"/>
    <col min="16135" max="16135" width="16" style="15" customWidth="1"/>
    <col min="16136" max="16384" width="10" style="15"/>
  </cols>
  <sheetData>
    <row r="1" spans="1:10" ht="40.950000000000003" customHeight="1" x14ac:dyDescent="0.15">
      <c r="A1" s="90" t="s">
        <v>66</v>
      </c>
      <c r="B1" s="90"/>
      <c r="C1" s="90"/>
      <c r="D1" s="90"/>
      <c r="E1" s="91"/>
      <c r="F1" s="91"/>
      <c r="G1" s="91"/>
      <c r="H1" s="90"/>
      <c r="I1" s="90"/>
      <c r="J1" s="18"/>
    </row>
    <row r="2" spans="1:10" ht="16.95" customHeight="1" x14ac:dyDescent="0.15">
      <c r="F2" s="16" t="s">
        <v>67</v>
      </c>
      <c r="G2" s="20">
        <v>1000</v>
      </c>
      <c r="H2" s="17" t="s">
        <v>68</v>
      </c>
      <c r="I2" s="26">
        <v>2100</v>
      </c>
      <c r="J2" s="17" t="s">
        <v>48</v>
      </c>
    </row>
    <row r="3" spans="1:10" ht="52.05" customHeight="1" x14ac:dyDescent="0.15">
      <c r="A3" s="21" t="s">
        <v>24</v>
      </c>
      <c r="B3" s="92" t="s">
        <v>69</v>
      </c>
      <c r="C3" s="92"/>
      <c r="D3" s="21" t="s">
        <v>36</v>
      </c>
      <c r="E3" s="22" t="s">
        <v>70</v>
      </c>
      <c r="F3" s="22" t="s">
        <v>71</v>
      </c>
      <c r="G3" s="22" t="s">
        <v>72</v>
      </c>
      <c r="H3" s="21" t="s">
        <v>73</v>
      </c>
      <c r="I3" s="52" t="s">
        <v>266</v>
      </c>
      <c r="J3" s="21" t="s">
        <v>29</v>
      </c>
    </row>
    <row r="4" spans="1:10" ht="33.6" customHeight="1" x14ac:dyDescent="0.15">
      <c r="A4" s="95">
        <v>1</v>
      </c>
      <c r="B4" s="95" t="s">
        <v>74</v>
      </c>
      <c r="C4" s="23" t="s">
        <v>75</v>
      </c>
      <c r="D4" s="21" t="s">
        <v>76</v>
      </c>
      <c r="E4" s="22">
        <f>(G2/10^3+I2*2/10^3)</f>
        <v>5.2</v>
      </c>
      <c r="F4" s="22"/>
      <c r="G4" s="22">
        <f t="shared" ref="G4:G20" si="0">E4*F4</f>
        <v>0</v>
      </c>
      <c r="H4" s="52"/>
      <c r="I4" s="52" t="s">
        <v>248</v>
      </c>
      <c r="J4" s="102" t="s">
        <v>264</v>
      </c>
    </row>
    <row r="5" spans="1:10" ht="32.4" customHeight="1" x14ac:dyDescent="0.15">
      <c r="A5" s="96"/>
      <c r="B5" s="96"/>
      <c r="C5" s="23" t="s">
        <v>77</v>
      </c>
      <c r="D5" s="21" t="s">
        <v>49</v>
      </c>
      <c r="E5" s="22">
        <f>(G2/10^3)*(I2/10^3)*2</f>
        <v>4.2</v>
      </c>
      <c r="F5" s="22"/>
      <c r="G5" s="22">
        <f t="shared" si="0"/>
        <v>0</v>
      </c>
      <c r="H5" s="52"/>
      <c r="I5" s="52" t="s">
        <v>249</v>
      </c>
      <c r="J5" s="103"/>
    </row>
    <row r="6" spans="1:10" ht="28.05" customHeight="1" x14ac:dyDescent="0.15">
      <c r="A6" s="96"/>
      <c r="B6" s="96"/>
      <c r="C6" s="23" t="s">
        <v>78</v>
      </c>
      <c r="D6" s="21" t="s">
        <v>49</v>
      </c>
      <c r="E6" s="22">
        <f>(G2*1/10^3+I2*2/10^3)*0.32+E5</f>
        <v>5.8640000000000008</v>
      </c>
      <c r="F6" s="22"/>
      <c r="G6" s="22">
        <f t="shared" si="0"/>
        <v>0</v>
      </c>
      <c r="H6" s="21"/>
      <c r="I6" s="21" t="s">
        <v>79</v>
      </c>
      <c r="J6" s="38"/>
    </row>
    <row r="7" spans="1:10" ht="28.05" customHeight="1" x14ac:dyDescent="0.15">
      <c r="A7" s="96"/>
      <c r="B7" s="96"/>
      <c r="C7" s="23" t="s">
        <v>80</v>
      </c>
      <c r="D7" s="21" t="s">
        <v>81</v>
      </c>
      <c r="E7" s="22">
        <v>1</v>
      </c>
      <c r="F7" s="22"/>
      <c r="G7" s="22">
        <f t="shared" si="0"/>
        <v>0</v>
      </c>
      <c r="H7" s="21"/>
      <c r="I7" s="52" t="s">
        <v>250</v>
      </c>
      <c r="J7" s="38"/>
    </row>
    <row r="8" spans="1:10" ht="28.05" customHeight="1" x14ac:dyDescent="0.15">
      <c r="A8" s="96"/>
      <c r="B8" s="96"/>
      <c r="C8" s="23" t="s">
        <v>82</v>
      </c>
      <c r="D8" s="21" t="s">
        <v>49</v>
      </c>
      <c r="E8" s="22"/>
      <c r="F8" s="22"/>
      <c r="G8" s="22">
        <f t="shared" si="0"/>
        <v>0</v>
      </c>
      <c r="H8" s="21"/>
      <c r="I8" s="52" t="s">
        <v>251</v>
      </c>
      <c r="J8" s="38"/>
    </row>
    <row r="9" spans="1:10" ht="28.05" customHeight="1" x14ac:dyDescent="0.15">
      <c r="A9" s="96"/>
      <c r="B9" s="96"/>
      <c r="C9" s="23" t="s">
        <v>83</v>
      </c>
      <c r="D9" s="21" t="s">
        <v>49</v>
      </c>
      <c r="E9" s="22">
        <f>(G2/10^3)*(I2/10^3)</f>
        <v>2.1</v>
      </c>
      <c r="F9" s="22"/>
      <c r="G9" s="22">
        <f t="shared" si="0"/>
        <v>0</v>
      </c>
      <c r="H9" s="21"/>
      <c r="I9" s="52" t="s">
        <v>252</v>
      </c>
      <c r="J9" s="38"/>
    </row>
    <row r="10" spans="1:10" ht="28.05" customHeight="1" x14ac:dyDescent="0.15">
      <c r="A10" s="96"/>
      <c r="B10" s="96"/>
      <c r="C10" s="23" t="s">
        <v>84</v>
      </c>
      <c r="D10" s="21" t="s">
        <v>49</v>
      </c>
      <c r="E10" s="22"/>
      <c r="F10" s="22"/>
      <c r="G10" s="22">
        <f t="shared" si="0"/>
        <v>0</v>
      </c>
      <c r="H10" s="21"/>
      <c r="I10" s="52" t="s">
        <v>253</v>
      </c>
      <c r="J10" s="38"/>
    </row>
    <row r="11" spans="1:10" ht="28.05" customHeight="1" x14ac:dyDescent="0.15">
      <c r="A11" s="96"/>
      <c r="B11" s="96"/>
      <c r="C11" s="23" t="s">
        <v>85</v>
      </c>
      <c r="D11" s="21" t="s">
        <v>76</v>
      </c>
      <c r="E11" s="22">
        <f>(G2*2/10^3)+(I2*2/10^3)</f>
        <v>6.2</v>
      </c>
      <c r="F11" s="22"/>
      <c r="G11" s="22">
        <f t="shared" si="0"/>
        <v>0</v>
      </c>
      <c r="H11" s="21"/>
      <c r="I11" s="52" t="s">
        <v>254</v>
      </c>
      <c r="J11" s="38"/>
    </row>
    <row r="12" spans="1:10" ht="28.05" customHeight="1" x14ac:dyDescent="0.15">
      <c r="A12" s="96"/>
      <c r="B12" s="96"/>
      <c r="C12" s="23" t="s">
        <v>86</v>
      </c>
      <c r="D12" s="21" t="s">
        <v>87</v>
      </c>
      <c r="E12" s="22">
        <v>1</v>
      </c>
      <c r="F12" s="22"/>
      <c r="G12" s="22">
        <f t="shared" si="0"/>
        <v>0</v>
      </c>
      <c r="H12" s="21"/>
      <c r="I12" s="52" t="s">
        <v>255</v>
      </c>
      <c r="J12" s="38"/>
    </row>
    <row r="13" spans="1:10" ht="28.05" customHeight="1" x14ac:dyDescent="0.15">
      <c r="A13" s="92">
        <v>2</v>
      </c>
      <c r="B13" s="92" t="s">
        <v>89</v>
      </c>
      <c r="C13" s="23" t="s">
        <v>90</v>
      </c>
      <c r="D13" s="21" t="s">
        <v>91</v>
      </c>
      <c r="E13" s="22">
        <v>3</v>
      </c>
      <c r="F13" s="22"/>
      <c r="G13" s="22">
        <f t="shared" si="0"/>
        <v>0</v>
      </c>
      <c r="H13" s="52" t="s">
        <v>247</v>
      </c>
      <c r="I13" s="52" t="s">
        <v>256</v>
      </c>
      <c r="J13" s="87" t="s">
        <v>274</v>
      </c>
    </row>
    <row r="14" spans="1:10" ht="28.05" customHeight="1" x14ac:dyDescent="0.15">
      <c r="A14" s="92"/>
      <c r="B14" s="92"/>
      <c r="C14" s="23" t="s">
        <v>92</v>
      </c>
      <c r="D14" s="21" t="s">
        <v>91</v>
      </c>
      <c r="E14" s="22">
        <v>1</v>
      </c>
      <c r="F14" s="22"/>
      <c r="G14" s="22">
        <f t="shared" si="0"/>
        <v>0</v>
      </c>
      <c r="H14" s="52" t="s">
        <v>247</v>
      </c>
      <c r="I14" s="52" t="s">
        <v>257</v>
      </c>
      <c r="J14" s="88"/>
    </row>
    <row r="15" spans="1:10" ht="28.05" customHeight="1" x14ac:dyDescent="0.15">
      <c r="A15" s="92"/>
      <c r="B15" s="92"/>
      <c r="C15" s="23" t="s">
        <v>93</v>
      </c>
      <c r="D15" s="21" t="s">
        <v>94</v>
      </c>
      <c r="E15" s="22">
        <v>1</v>
      </c>
      <c r="F15" s="22"/>
      <c r="G15" s="22">
        <f t="shared" si="0"/>
        <v>0</v>
      </c>
      <c r="H15" s="52" t="s">
        <v>247</v>
      </c>
      <c r="I15" s="52" t="s">
        <v>258</v>
      </c>
      <c r="J15" s="88"/>
    </row>
    <row r="16" spans="1:10" ht="28.05" customHeight="1" x14ac:dyDescent="0.15">
      <c r="A16" s="92"/>
      <c r="B16" s="92"/>
      <c r="C16" s="21" t="s">
        <v>95</v>
      </c>
      <c r="D16" s="21" t="s">
        <v>91</v>
      </c>
      <c r="E16" s="22"/>
      <c r="F16" s="22"/>
      <c r="G16" s="22">
        <f t="shared" si="0"/>
        <v>0</v>
      </c>
      <c r="H16" s="52" t="s">
        <v>247</v>
      </c>
      <c r="I16" s="52" t="s">
        <v>259</v>
      </c>
      <c r="J16" s="88"/>
    </row>
    <row r="17" spans="1:10" ht="28.05" customHeight="1" x14ac:dyDescent="0.15">
      <c r="A17" s="92"/>
      <c r="B17" s="92"/>
      <c r="C17" s="21" t="s">
        <v>96</v>
      </c>
      <c r="D17" s="21" t="s">
        <v>91</v>
      </c>
      <c r="E17" s="22"/>
      <c r="F17" s="22"/>
      <c r="G17" s="22">
        <f t="shared" si="0"/>
        <v>0</v>
      </c>
      <c r="H17" s="52" t="s">
        <v>247</v>
      </c>
      <c r="I17" s="52" t="s">
        <v>260</v>
      </c>
      <c r="J17" s="89"/>
    </row>
    <row r="18" spans="1:10" ht="28.05" customHeight="1" x14ac:dyDescent="0.15">
      <c r="A18" s="21">
        <v>3</v>
      </c>
      <c r="B18" s="93" t="s">
        <v>97</v>
      </c>
      <c r="C18" s="94"/>
      <c r="D18" s="21" t="s">
        <v>87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3" t="s">
        <v>98</v>
      </c>
      <c r="C19" s="94"/>
      <c r="D19" s="21" t="s">
        <v>49</v>
      </c>
      <c r="E19" s="22">
        <f>E9</f>
        <v>2.1</v>
      </c>
      <c r="F19" s="22"/>
      <c r="G19" s="22">
        <f t="shared" si="0"/>
        <v>0</v>
      </c>
      <c r="H19" s="21"/>
      <c r="I19" s="21"/>
      <c r="J19" s="39"/>
    </row>
    <row r="20" spans="1:10" ht="28.05" customHeight="1" x14ac:dyDescent="0.15">
      <c r="A20" s="21">
        <v>5</v>
      </c>
      <c r="B20" s="92" t="s">
        <v>99</v>
      </c>
      <c r="C20" s="92"/>
      <c r="D20" s="21" t="s">
        <v>49</v>
      </c>
      <c r="E20" s="22">
        <f>E19</f>
        <v>2.1</v>
      </c>
      <c r="F20" s="22"/>
      <c r="G20" s="22">
        <f t="shared" si="0"/>
        <v>0</v>
      </c>
      <c r="H20" s="21"/>
      <c r="I20" s="21"/>
      <c r="J20" s="39"/>
    </row>
    <row r="21" spans="1:10" ht="28.05" customHeight="1" x14ac:dyDescent="0.15">
      <c r="A21" s="21" t="s">
        <v>100</v>
      </c>
      <c r="B21" s="97" t="s">
        <v>101</v>
      </c>
      <c r="C21" s="98"/>
      <c r="D21" s="98"/>
      <c r="E21" s="99"/>
      <c r="F21" s="100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102</v>
      </c>
      <c r="B22" s="97" t="s">
        <v>103</v>
      </c>
      <c r="C22" s="98"/>
      <c r="D22" s="98"/>
      <c r="E22" s="100"/>
      <c r="F22" s="24">
        <v>0.09</v>
      </c>
      <c r="G22" s="22">
        <f>F22*G21</f>
        <v>0</v>
      </c>
      <c r="H22" s="21"/>
      <c r="I22" s="21"/>
      <c r="J22" s="39"/>
    </row>
    <row r="23" spans="1:10" ht="28.05" customHeight="1" x14ac:dyDescent="0.15">
      <c r="A23" s="21" t="s">
        <v>104</v>
      </c>
      <c r="B23" s="97" t="s">
        <v>105</v>
      </c>
      <c r="C23" s="98"/>
      <c r="D23" s="98"/>
      <c r="E23" s="100"/>
      <c r="F23" s="24">
        <v>0.13</v>
      </c>
      <c r="G23" s="22">
        <f>(G21+G22)*F23</f>
        <v>0</v>
      </c>
      <c r="H23" s="21"/>
      <c r="I23" s="21"/>
      <c r="J23" s="39"/>
    </row>
    <row r="24" spans="1:10" ht="28.05" customHeight="1" x14ac:dyDescent="0.15">
      <c r="A24" s="21" t="s">
        <v>106</v>
      </c>
      <c r="B24" s="97" t="s">
        <v>107</v>
      </c>
      <c r="C24" s="98"/>
      <c r="D24" s="98"/>
      <c r="E24" s="99"/>
      <c r="F24" s="100"/>
      <c r="G24" s="22">
        <f>SUM(G21:G23)</f>
        <v>0</v>
      </c>
      <c r="H24" s="21"/>
      <c r="I24" s="21"/>
      <c r="J24" s="39"/>
    </row>
    <row r="25" spans="1:10" ht="37.950000000000003" customHeight="1" x14ac:dyDescent="0.15">
      <c r="A25" s="92" t="s">
        <v>108</v>
      </c>
      <c r="B25" s="92"/>
      <c r="C25" s="92"/>
      <c r="D25" s="92"/>
      <c r="E25" s="101"/>
      <c r="F25" s="101"/>
      <c r="G25" s="25">
        <f>G24/((G2/10^3)*(I2/10^3))</f>
        <v>0</v>
      </c>
      <c r="H25" s="21"/>
      <c r="I25" s="21"/>
      <c r="J25" s="39"/>
    </row>
    <row r="26" spans="1:10" ht="27" customHeight="1" x14ac:dyDescent="0.15">
      <c r="A26" s="90" t="s">
        <v>66</v>
      </c>
      <c r="B26" s="90"/>
      <c r="C26" s="90"/>
      <c r="D26" s="90"/>
      <c r="E26" s="91"/>
      <c r="F26" s="91"/>
      <c r="G26" s="91"/>
      <c r="H26" s="90"/>
      <c r="I26" s="90"/>
      <c r="J26" s="18"/>
    </row>
    <row r="27" spans="1:10" ht="16.95" customHeight="1" x14ac:dyDescent="0.15">
      <c r="F27" s="16" t="s">
        <v>67</v>
      </c>
      <c r="G27" s="20">
        <v>1200</v>
      </c>
      <c r="H27" s="17" t="s">
        <v>68</v>
      </c>
      <c r="I27" s="26">
        <v>2100</v>
      </c>
      <c r="J27" s="17" t="s">
        <v>109</v>
      </c>
    </row>
    <row r="28" spans="1:10" ht="52.05" customHeight="1" x14ac:dyDescent="0.15">
      <c r="A28" s="21" t="s">
        <v>24</v>
      </c>
      <c r="B28" s="92" t="s">
        <v>69</v>
      </c>
      <c r="C28" s="92"/>
      <c r="D28" s="21" t="s">
        <v>36</v>
      </c>
      <c r="E28" s="22" t="s">
        <v>70</v>
      </c>
      <c r="F28" s="22" t="s">
        <v>71</v>
      </c>
      <c r="G28" s="22" t="s">
        <v>72</v>
      </c>
      <c r="H28" s="21" t="s">
        <v>73</v>
      </c>
      <c r="I28" s="52" t="s">
        <v>266</v>
      </c>
      <c r="J28" s="21" t="s">
        <v>29</v>
      </c>
    </row>
    <row r="29" spans="1:10" ht="28.05" customHeight="1" x14ac:dyDescent="0.15">
      <c r="A29" s="95">
        <v>1</v>
      </c>
      <c r="B29" s="95" t="s">
        <v>74</v>
      </c>
      <c r="C29" s="23" t="s">
        <v>75</v>
      </c>
      <c r="D29" s="21" t="s">
        <v>76</v>
      </c>
      <c r="E29" s="22">
        <f>(G27/10^3+I27*2/10^3)</f>
        <v>5.4</v>
      </c>
      <c r="F29" s="22"/>
      <c r="G29" s="22">
        <f>E29*F29</f>
        <v>0</v>
      </c>
      <c r="H29" s="52" t="s">
        <v>244</v>
      </c>
      <c r="I29" s="52" t="s">
        <v>248</v>
      </c>
      <c r="J29" s="102" t="s">
        <v>264</v>
      </c>
    </row>
    <row r="30" spans="1:10" ht="28.05" customHeight="1" x14ac:dyDescent="0.15">
      <c r="A30" s="96"/>
      <c r="B30" s="96"/>
      <c r="C30" s="23" t="s">
        <v>77</v>
      </c>
      <c r="D30" s="21" t="s">
        <v>49</v>
      </c>
      <c r="E30" s="22">
        <f>(G27/10^3)*(I27/10^3)*2</f>
        <v>5.04</v>
      </c>
      <c r="F30" s="22"/>
      <c r="G30" s="22">
        <f>E30*F30</f>
        <v>0</v>
      </c>
      <c r="H30" s="52" t="s">
        <v>244</v>
      </c>
      <c r="I30" s="52" t="s">
        <v>249</v>
      </c>
      <c r="J30" s="103"/>
    </row>
    <row r="31" spans="1:10" ht="28.05" customHeight="1" x14ac:dyDescent="0.15">
      <c r="A31" s="96"/>
      <c r="B31" s="96"/>
      <c r="C31" s="23" t="s">
        <v>110</v>
      </c>
      <c r="D31" s="21" t="s">
        <v>49</v>
      </c>
      <c r="E31" s="22">
        <f>(G27*1/10^3+I27*2/10^3)*0.32+E30</f>
        <v>6.7680000000000007</v>
      </c>
      <c r="F31" s="22"/>
      <c r="G31" s="22">
        <f t="shared" ref="G31" si="1">E31*F31</f>
        <v>0</v>
      </c>
      <c r="H31" s="21"/>
      <c r="I31" s="21" t="s">
        <v>79</v>
      </c>
      <c r="J31" s="38"/>
    </row>
    <row r="32" spans="1:10" ht="28.05" customHeight="1" x14ac:dyDescent="0.15">
      <c r="A32" s="96"/>
      <c r="B32" s="96"/>
      <c r="C32" s="23" t="s">
        <v>80</v>
      </c>
      <c r="D32" s="21" t="s">
        <v>81</v>
      </c>
      <c r="E32" s="22">
        <v>3</v>
      </c>
      <c r="F32" s="22"/>
      <c r="G32" s="22">
        <f t="shared" ref="G32:G45" si="2">E32*F32</f>
        <v>0</v>
      </c>
      <c r="H32" s="21"/>
      <c r="I32" s="52" t="s">
        <v>250</v>
      </c>
      <c r="J32" s="38"/>
    </row>
    <row r="33" spans="1:10" ht="28.05" customHeight="1" x14ac:dyDescent="0.15">
      <c r="A33" s="96"/>
      <c r="B33" s="96"/>
      <c r="C33" s="23" t="s">
        <v>82</v>
      </c>
      <c r="D33" s="21" t="s">
        <v>49</v>
      </c>
      <c r="E33" s="22"/>
      <c r="F33" s="22"/>
      <c r="G33" s="22">
        <f t="shared" si="2"/>
        <v>0</v>
      </c>
      <c r="H33" s="21"/>
      <c r="I33" s="52" t="s">
        <v>251</v>
      </c>
      <c r="J33" s="38"/>
    </row>
    <row r="34" spans="1:10" ht="28.05" customHeight="1" x14ac:dyDescent="0.15">
      <c r="A34" s="96"/>
      <c r="B34" s="96"/>
      <c r="C34" s="23" t="s">
        <v>83</v>
      </c>
      <c r="D34" s="21" t="s">
        <v>49</v>
      </c>
      <c r="E34" s="22">
        <f>(G27/10^3)*(I27/10^3)</f>
        <v>2.52</v>
      </c>
      <c r="F34" s="22"/>
      <c r="G34" s="22">
        <f t="shared" si="2"/>
        <v>0</v>
      </c>
      <c r="H34" s="21"/>
      <c r="I34" s="52" t="s">
        <v>252</v>
      </c>
      <c r="J34" s="38"/>
    </row>
    <row r="35" spans="1:10" ht="28.05" customHeight="1" x14ac:dyDescent="0.15">
      <c r="A35" s="96"/>
      <c r="B35" s="96"/>
      <c r="C35" s="23" t="s">
        <v>84</v>
      </c>
      <c r="D35" s="21" t="s">
        <v>49</v>
      </c>
      <c r="E35" s="22"/>
      <c r="F35" s="22"/>
      <c r="G35" s="22">
        <f t="shared" si="2"/>
        <v>0</v>
      </c>
      <c r="H35" s="21"/>
      <c r="I35" s="52" t="s">
        <v>253</v>
      </c>
      <c r="J35" s="38"/>
    </row>
    <row r="36" spans="1:10" ht="28.05" customHeight="1" x14ac:dyDescent="0.15">
      <c r="A36" s="96"/>
      <c r="B36" s="96"/>
      <c r="C36" s="23" t="s">
        <v>85</v>
      </c>
      <c r="D36" s="21" t="s">
        <v>76</v>
      </c>
      <c r="E36" s="22">
        <f>(G27*2/10^3)+(I27*2/10^3)</f>
        <v>6.6</v>
      </c>
      <c r="F36" s="22"/>
      <c r="G36" s="22">
        <f t="shared" si="2"/>
        <v>0</v>
      </c>
      <c r="H36" s="21"/>
      <c r="I36" s="52" t="s">
        <v>254</v>
      </c>
      <c r="J36" s="38"/>
    </row>
    <row r="37" spans="1:10" ht="28.05" customHeight="1" x14ac:dyDescent="0.15">
      <c r="A37" s="96"/>
      <c r="B37" s="96"/>
      <c r="C37" s="23" t="s">
        <v>86</v>
      </c>
      <c r="D37" s="21" t="s">
        <v>87</v>
      </c>
      <c r="E37" s="22">
        <v>1</v>
      </c>
      <c r="F37" s="22"/>
      <c r="G37" s="22">
        <f t="shared" si="2"/>
        <v>0</v>
      </c>
      <c r="H37" s="21"/>
      <c r="I37" s="52" t="s">
        <v>255</v>
      </c>
      <c r="J37" s="38"/>
    </row>
    <row r="38" spans="1:10" ht="28.05" customHeight="1" x14ac:dyDescent="0.15">
      <c r="A38" s="92">
        <v>2</v>
      </c>
      <c r="B38" s="92" t="s">
        <v>89</v>
      </c>
      <c r="C38" s="23" t="s">
        <v>90</v>
      </c>
      <c r="D38" s="21" t="s">
        <v>91</v>
      </c>
      <c r="E38" s="22">
        <v>6</v>
      </c>
      <c r="F38" s="22"/>
      <c r="G38" s="22">
        <f t="shared" si="2"/>
        <v>0</v>
      </c>
      <c r="H38" s="52" t="s">
        <v>247</v>
      </c>
      <c r="I38" s="52" t="s">
        <v>256</v>
      </c>
      <c r="J38" s="87" t="s">
        <v>274</v>
      </c>
    </row>
    <row r="39" spans="1:10" ht="28.05" customHeight="1" x14ac:dyDescent="0.15">
      <c r="A39" s="92"/>
      <c r="B39" s="92"/>
      <c r="C39" s="23" t="s">
        <v>92</v>
      </c>
      <c r="D39" s="21" t="s">
        <v>91</v>
      </c>
      <c r="E39" s="22">
        <v>2</v>
      </c>
      <c r="F39" s="22"/>
      <c r="G39" s="22">
        <f t="shared" si="2"/>
        <v>0</v>
      </c>
      <c r="H39" s="52" t="s">
        <v>247</v>
      </c>
      <c r="I39" s="52" t="s">
        <v>257</v>
      </c>
      <c r="J39" s="88"/>
    </row>
    <row r="40" spans="1:10" ht="28.05" customHeight="1" x14ac:dyDescent="0.15">
      <c r="A40" s="92"/>
      <c r="B40" s="92"/>
      <c r="C40" s="23" t="s">
        <v>93</v>
      </c>
      <c r="D40" s="21" t="s">
        <v>94</v>
      </c>
      <c r="E40" s="22">
        <v>1</v>
      </c>
      <c r="F40" s="22"/>
      <c r="G40" s="22">
        <f t="shared" si="2"/>
        <v>0</v>
      </c>
      <c r="H40" s="52" t="s">
        <v>247</v>
      </c>
      <c r="I40" s="52" t="s">
        <v>258</v>
      </c>
      <c r="J40" s="88"/>
    </row>
    <row r="41" spans="1:10" ht="28.05" customHeight="1" x14ac:dyDescent="0.15">
      <c r="A41" s="92"/>
      <c r="B41" s="92"/>
      <c r="C41" s="21" t="s">
        <v>95</v>
      </c>
      <c r="D41" s="21" t="s">
        <v>91</v>
      </c>
      <c r="E41" s="22">
        <v>1</v>
      </c>
      <c r="F41" s="22"/>
      <c r="G41" s="22">
        <f t="shared" si="2"/>
        <v>0</v>
      </c>
      <c r="H41" s="52" t="s">
        <v>247</v>
      </c>
      <c r="I41" s="52" t="s">
        <v>259</v>
      </c>
      <c r="J41" s="88"/>
    </row>
    <row r="42" spans="1:10" ht="28.05" customHeight="1" x14ac:dyDescent="0.15">
      <c r="A42" s="92"/>
      <c r="B42" s="92"/>
      <c r="C42" s="21" t="s">
        <v>96</v>
      </c>
      <c r="D42" s="21" t="s">
        <v>91</v>
      </c>
      <c r="E42" s="22">
        <v>2</v>
      </c>
      <c r="F42" s="22"/>
      <c r="G42" s="22">
        <f t="shared" si="2"/>
        <v>0</v>
      </c>
      <c r="H42" s="52" t="s">
        <v>247</v>
      </c>
      <c r="I42" s="52" t="s">
        <v>260</v>
      </c>
      <c r="J42" s="89"/>
    </row>
    <row r="43" spans="1:10" ht="28.05" customHeight="1" x14ac:dyDescent="0.15">
      <c r="A43" s="21">
        <v>3</v>
      </c>
      <c r="B43" s="93" t="s">
        <v>97</v>
      </c>
      <c r="C43" s="94"/>
      <c r="D43" s="21" t="s">
        <v>87</v>
      </c>
      <c r="E43" s="22">
        <v>1</v>
      </c>
      <c r="F43" s="22"/>
      <c r="G43" s="22">
        <f t="shared" si="2"/>
        <v>0</v>
      </c>
      <c r="H43" s="21"/>
      <c r="I43" s="21"/>
      <c r="J43" s="21"/>
    </row>
    <row r="44" spans="1:10" ht="28.05" customHeight="1" x14ac:dyDescent="0.15">
      <c r="A44" s="21">
        <v>4</v>
      </c>
      <c r="B44" s="93" t="s">
        <v>98</v>
      </c>
      <c r="C44" s="94"/>
      <c r="D44" s="21" t="s">
        <v>49</v>
      </c>
      <c r="E44" s="22">
        <f>E34</f>
        <v>2.52</v>
      </c>
      <c r="F44" s="22"/>
      <c r="G44" s="22">
        <f t="shared" si="2"/>
        <v>0</v>
      </c>
      <c r="H44" s="21"/>
      <c r="I44" s="21"/>
      <c r="J44" s="39"/>
    </row>
    <row r="45" spans="1:10" ht="28.05" customHeight="1" x14ac:dyDescent="0.15">
      <c r="A45" s="21">
        <v>5</v>
      </c>
      <c r="B45" s="92" t="s">
        <v>99</v>
      </c>
      <c r="C45" s="92"/>
      <c r="D45" s="21" t="s">
        <v>49</v>
      </c>
      <c r="E45" s="22">
        <f>E44</f>
        <v>2.52</v>
      </c>
      <c r="F45" s="22"/>
      <c r="G45" s="22">
        <f t="shared" si="2"/>
        <v>0</v>
      </c>
      <c r="H45" s="21"/>
      <c r="I45" s="21"/>
      <c r="J45" s="39"/>
    </row>
    <row r="46" spans="1:10" ht="28.05" customHeight="1" x14ac:dyDescent="0.15">
      <c r="A46" s="21" t="s">
        <v>100</v>
      </c>
      <c r="B46" s="97" t="s">
        <v>101</v>
      </c>
      <c r="C46" s="98"/>
      <c r="D46" s="98"/>
      <c r="E46" s="99"/>
      <c r="F46" s="100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102</v>
      </c>
      <c r="B47" s="97" t="s">
        <v>103</v>
      </c>
      <c r="C47" s="98"/>
      <c r="D47" s="98"/>
      <c r="E47" s="100"/>
      <c r="F47" s="24">
        <v>0.09</v>
      </c>
      <c r="G47" s="22">
        <f>F47*G46</f>
        <v>0</v>
      </c>
      <c r="H47" s="21"/>
      <c r="I47" s="21"/>
      <c r="J47" s="39"/>
    </row>
    <row r="48" spans="1:10" ht="28.05" customHeight="1" x14ac:dyDescent="0.15">
      <c r="A48" s="21" t="s">
        <v>104</v>
      </c>
      <c r="B48" s="97" t="s">
        <v>105</v>
      </c>
      <c r="C48" s="98"/>
      <c r="D48" s="98"/>
      <c r="E48" s="100"/>
      <c r="F48" s="24">
        <v>0.13</v>
      </c>
      <c r="G48" s="22">
        <f>(G46+G47)*F48</f>
        <v>0</v>
      </c>
      <c r="H48" s="21"/>
      <c r="I48" s="21"/>
      <c r="J48" s="39"/>
    </row>
    <row r="49" spans="1:10" ht="28.05" customHeight="1" x14ac:dyDescent="0.15">
      <c r="A49" s="21" t="s">
        <v>106</v>
      </c>
      <c r="B49" s="97" t="s">
        <v>107</v>
      </c>
      <c r="C49" s="98"/>
      <c r="D49" s="98"/>
      <c r="E49" s="99"/>
      <c r="F49" s="100"/>
      <c r="G49" s="22">
        <f>SUM(G46:G48)</f>
        <v>0</v>
      </c>
      <c r="H49" s="21"/>
      <c r="I49" s="21"/>
      <c r="J49" s="39"/>
    </row>
    <row r="50" spans="1:10" ht="37.950000000000003" customHeight="1" x14ac:dyDescent="0.15">
      <c r="A50" s="92" t="s">
        <v>108</v>
      </c>
      <c r="B50" s="92"/>
      <c r="C50" s="92"/>
      <c r="D50" s="92"/>
      <c r="E50" s="101"/>
      <c r="F50" s="101"/>
      <c r="G50" s="25">
        <f>G49/((G27/10^3)*(I27/10^3))</f>
        <v>0</v>
      </c>
      <c r="H50" s="21"/>
      <c r="I50" s="21"/>
      <c r="J50" s="39"/>
    </row>
    <row r="51" spans="1:10" ht="27" customHeight="1" x14ac:dyDescent="0.15">
      <c r="A51" s="90" t="s">
        <v>111</v>
      </c>
      <c r="B51" s="90"/>
      <c r="C51" s="90"/>
      <c r="D51" s="90"/>
      <c r="E51" s="91"/>
      <c r="F51" s="91"/>
      <c r="G51" s="91"/>
      <c r="H51" s="90"/>
      <c r="I51" s="90"/>
      <c r="J51" s="18"/>
    </row>
    <row r="52" spans="1:10" ht="16.95" customHeight="1" x14ac:dyDescent="0.15">
      <c r="F52" s="16" t="s">
        <v>67</v>
      </c>
      <c r="G52" s="20">
        <v>1000</v>
      </c>
      <c r="H52" s="17" t="s">
        <v>68</v>
      </c>
      <c r="I52" s="26">
        <v>2100</v>
      </c>
      <c r="J52" s="17" t="s">
        <v>48</v>
      </c>
    </row>
    <row r="53" spans="1:10" ht="52.05" customHeight="1" x14ac:dyDescent="0.15">
      <c r="A53" s="21" t="s">
        <v>24</v>
      </c>
      <c r="B53" s="92" t="s">
        <v>69</v>
      </c>
      <c r="C53" s="92"/>
      <c r="D53" s="21" t="s">
        <v>36</v>
      </c>
      <c r="E53" s="22" t="s">
        <v>70</v>
      </c>
      <c r="F53" s="22" t="s">
        <v>71</v>
      </c>
      <c r="G53" s="22" t="s">
        <v>72</v>
      </c>
      <c r="H53" s="21" t="s">
        <v>73</v>
      </c>
      <c r="I53" s="52" t="s">
        <v>266</v>
      </c>
      <c r="J53" s="21" t="s">
        <v>29</v>
      </c>
    </row>
    <row r="54" spans="1:10" ht="28.05" customHeight="1" x14ac:dyDescent="0.15">
      <c r="A54" s="95">
        <v>1</v>
      </c>
      <c r="B54" s="95" t="s">
        <v>74</v>
      </c>
      <c r="C54" s="23" t="s">
        <v>75</v>
      </c>
      <c r="D54" s="21" t="s">
        <v>76</v>
      </c>
      <c r="E54" s="22">
        <f>(G52/10^3+I52*2/10^3)</f>
        <v>5.2</v>
      </c>
      <c r="F54" s="22"/>
      <c r="G54" s="22">
        <f>E54*F54</f>
        <v>0</v>
      </c>
      <c r="H54" s="52" t="s">
        <v>244</v>
      </c>
      <c r="I54" s="52" t="s">
        <v>248</v>
      </c>
      <c r="J54" s="102" t="s">
        <v>264</v>
      </c>
    </row>
    <row r="55" spans="1:10" ht="28.05" customHeight="1" x14ac:dyDescent="0.15">
      <c r="A55" s="96"/>
      <c r="B55" s="96"/>
      <c r="C55" s="23" t="s">
        <v>77</v>
      </c>
      <c r="D55" s="21" t="s">
        <v>49</v>
      </c>
      <c r="E55" s="22">
        <f>(G52/10^3)*(I52/10^3)*2</f>
        <v>4.2</v>
      </c>
      <c r="F55" s="22"/>
      <c r="G55" s="22">
        <f>E55*F55</f>
        <v>0</v>
      </c>
      <c r="H55" s="52" t="s">
        <v>244</v>
      </c>
      <c r="I55" s="52" t="s">
        <v>249</v>
      </c>
      <c r="J55" s="103"/>
    </row>
    <row r="56" spans="1:10" ht="28.05" customHeight="1" x14ac:dyDescent="0.15">
      <c r="A56" s="96"/>
      <c r="B56" s="96"/>
      <c r="C56" s="23" t="s">
        <v>110</v>
      </c>
      <c r="D56" s="21" t="s">
        <v>49</v>
      </c>
      <c r="E56" s="22">
        <f>(G52*1/10^3+I52*2/10^3)*0.32+E55</f>
        <v>5.8640000000000008</v>
      </c>
      <c r="F56" s="22"/>
      <c r="G56" s="22">
        <f t="shared" ref="G56" si="3">E56*F56</f>
        <v>0</v>
      </c>
      <c r="H56" s="21"/>
      <c r="I56" s="21" t="s">
        <v>79</v>
      </c>
      <c r="J56" s="38"/>
    </row>
    <row r="57" spans="1:10" ht="28.05" customHeight="1" x14ac:dyDescent="0.15">
      <c r="A57" s="96"/>
      <c r="B57" s="96"/>
      <c r="C57" s="23" t="s">
        <v>80</v>
      </c>
      <c r="D57" s="21" t="s">
        <v>81</v>
      </c>
      <c r="E57" s="22">
        <v>1</v>
      </c>
      <c r="F57" s="22"/>
      <c r="G57" s="22">
        <f t="shared" ref="G57:G70" si="4">E57*F57</f>
        <v>0</v>
      </c>
      <c r="H57" s="21"/>
      <c r="I57" s="52" t="s">
        <v>250</v>
      </c>
      <c r="J57" s="38"/>
    </row>
    <row r="58" spans="1:10" ht="28.05" customHeight="1" x14ac:dyDescent="0.15">
      <c r="A58" s="96"/>
      <c r="B58" s="96"/>
      <c r="C58" s="23" t="s">
        <v>82</v>
      </c>
      <c r="D58" s="21" t="s">
        <v>49</v>
      </c>
      <c r="E58" s="22"/>
      <c r="F58" s="22"/>
      <c r="G58" s="22">
        <f t="shared" si="4"/>
        <v>0</v>
      </c>
      <c r="H58" s="21"/>
      <c r="I58" s="52" t="s">
        <v>251</v>
      </c>
      <c r="J58" s="38"/>
    </row>
    <row r="59" spans="1:10" ht="28.05" customHeight="1" x14ac:dyDescent="0.15">
      <c r="A59" s="96"/>
      <c r="B59" s="96"/>
      <c r="C59" s="23" t="s">
        <v>83</v>
      </c>
      <c r="D59" s="21" t="s">
        <v>49</v>
      </c>
      <c r="E59" s="22">
        <f>(G52/10^3)*(I52/10^3)</f>
        <v>2.1</v>
      </c>
      <c r="F59" s="22"/>
      <c r="G59" s="22">
        <f t="shared" si="4"/>
        <v>0</v>
      </c>
      <c r="H59" s="21"/>
      <c r="I59" s="52" t="s">
        <v>252</v>
      </c>
      <c r="J59" s="38"/>
    </row>
    <row r="60" spans="1:10" ht="28.05" customHeight="1" x14ac:dyDescent="0.15">
      <c r="A60" s="96"/>
      <c r="B60" s="96"/>
      <c r="C60" s="23" t="s">
        <v>84</v>
      </c>
      <c r="D60" s="21" t="s">
        <v>49</v>
      </c>
      <c r="E60" s="22"/>
      <c r="F60" s="22"/>
      <c r="G60" s="22">
        <f t="shared" si="4"/>
        <v>0</v>
      </c>
      <c r="H60" s="21"/>
      <c r="I60" s="52" t="s">
        <v>253</v>
      </c>
      <c r="J60" s="38"/>
    </row>
    <row r="61" spans="1:10" ht="28.05" customHeight="1" x14ac:dyDescent="0.15">
      <c r="A61" s="96"/>
      <c r="B61" s="96"/>
      <c r="C61" s="23" t="s">
        <v>85</v>
      </c>
      <c r="D61" s="21" t="s">
        <v>76</v>
      </c>
      <c r="E61" s="22">
        <f>(G52*2/10^3)+(I52*2/10^3)</f>
        <v>6.2</v>
      </c>
      <c r="F61" s="22"/>
      <c r="G61" s="22">
        <f t="shared" si="4"/>
        <v>0</v>
      </c>
      <c r="H61" s="21"/>
      <c r="I61" s="52" t="s">
        <v>254</v>
      </c>
      <c r="J61" s="38"/>
    </row>
    <row r="62" spans="1:10" ht="28.05" customHeight="1" x14ac:dyDescent="0.15">
      <c r="A62" s="96"/>
      <c r="B62" s="96"/>
      <c r="C62" s="23" t="s">
        <v>86</v>
      </c>
      <c r="D62" s="21" t="s">
        <v>87</v>
      </c>
      <c r="E62" s="22">
        <v>1</v>
      </c>
      <c r="F62" s="22"/>
      <c r="G62" s="22">
        <f t="shared" si="4"/>
        <v>0</v>
      </c>
      <c r="H62" s="21"/>
      <c r="I62" s="52" t="s">
        <v>255</v>
      </c>
      <c r="J62" s="38"/>
    </row>
    <row r="63" spans="1:10" ht="28.05" customHeight="1" x14ac:dyDescent="0.15">
      <c r="A63" s="92">
        <v>2</v>
      </c>
      <c r="B63" s="92" t="s">
        <v>89</v>
      </c>
      <c r="C63" s="23" t="s">
        <v>90</v>
      </c>
      <c r="D63" s="21" t="s">
        <v>91</v>
      </c>
      <c r="E63" s="22">
        <v>3</v>
      </c>
      <c r="F63" s="22"/>
      <c r="G63" s="22">
        <f t="shared" si="4"/>
        <v>0</v>
      </c>
      <c r="H63" s="52" t="s">
        <v>247</v>
      </c>
      <c r="I63" s="52" t="s">
        <v>256</v>
      </c>
      <c r="J63" s="87" t="s">
        <v>274</v>
      </c>
    </row>
    <row r="64" spans="1:10" ht="28.05" customHeight="1" x14ac:dyDescent="0.15">
      <c r="A64" s="92"/>
      <c r="B64" s="92"/>
      <c r="C64" s="23" t="s">
        <v>92</v>
      </c>
      <c r="D64" s="21" t="s">
        <v>91</v>
      </c>
      <c r="E64" s="22">
        <v>1</v>
      </c>
      <c r="F64" s="22"/>
      <c r="G64" s="22">
        <f t="shared" si="4"/>
        <v>0</v>
      </c>
      <c r="H64" s="52" t="s">
        <v>247</v>
      </c>
      <c r="I64" s="52" t="s">
        <v>257</v>
      </c>
      <c r="J64" s="88"/>
    </row>
    <row r="65" spans="1:10" ht="28.05" customHeight="1" x14ac:dyDescent="0.15">
      <c r="A65" s="92"/>
      <c r="B65" s="92"/>
      <c r="C65" s="23" t="s">
        <v>93</v>
      </c>
      <c r="D65" s="21" t="s">
        <v>94</v>
      </c>
      <c r="E65" s="22">
        <v>1</v>
      </c>
      <c r="F65" s="22"/>
      <c r="G65" s="22">
        <f t="shared" si="4"/>
        <v>0</v>
      </c>
      <c r="H65" s="52" t="s">
        <v>247</v>
      </c>
      <c r="I65" s="52" t="s">
        <v>258</v>
      </c>
      <c r="J65" s="88"/>
    </row>
    <row r="66" spans="1:10" ht="28.05" customHeight="1" x14ac:dyDescent="0.15">
      <c r="A66" s="92"/>
      <c r="B66" s="92"/>
      <c r="C66" s="21" t="s">
        <v>95</v>
      </c>
      <c r="D66" s="21" t="s">
        <v>91</v>
      </c>
      <c r="E66" s="22"/>
      <c r="F66" s="22"/>
      <c r="G66" s="22">
        <f t="shared" si="4"/>
        <v>0</v>
      </c>
      <c r="H66" s="52" t="s">
        <v>247</v>
      </c>
      <c r="I66" s="52" t="s">
        <v>259</v>
      </c>
      <c r="J66" s="88"/>
    </row>
    <row r="67" spans="1:10" ht="28.05" customHeight="1" x14ac:dyDescent="0.15">
      <c r="A67" s="92"/>
      <c r="B67" s="92"/>
      <c r="C67" s="21" t="s">
        <v>96</v>
      </c>
      <c r="D67" s="21" t="s">
        <v>91</v>
      </c>
      <c r="E67" s="22"/>
      <c r="F67" s="22"/>
      <c r="G67" s="22">
        <f t="shared" si="4"/>
        <v>0</v>
      </c>
      <c r="H67" s="52" t="s">
        <v>247</v>
      </c>
      <c r="I67" s="52" t="s">
        <v>260</v>
      </c>
      <c r="J67" s="89"/>
    </row>
    <row r="68" spans="1:10" ht="28.05" customHeight="1" x14ac:dyDescent="0.15">
      <c r="A68" s="21">
        <v>3</v>
      </c>
      <c r="B68" s="93" t="s">
        <v>97</v>
      </c>
      <c r="C68" s="94"/>
      <c r="D68" s="21" t="s">
        <v>87</v>
      </c>
      <c r="E68" s="22">
        <v>1</v>
      </c>
      <c r="F68" s="22"/>
      <c r="G68" s="22">
        <f t="shared" si="4"/>
        <v>0</v>
      </c>
      <c r="H68" s="21"/>
      <c r="I68" s="21"/>
      <c r="J68" s="21"/>
    </row>
    <row r="69" spans="1:10" ht="28.05" customHeight="1" x14ac:dyDescent="0.15">
      <c r="A69" s="21">
        <v>4</v>
      </c>
      <c r="B69" s="93" t="s">
        <v>98</v>
      </c>
      <c r="C69" s="94"/>
      <c r="D69" s="21" t="s">
        <v>49</v>
      </c>
      <c r="E69" s="22">
        <f>E59</f>
        <v>2.1</v>
      </c>
      <c r="F69" s="22"/>
      <c r="G69" s="22">
        <f t="shared" si="4"/>
        <v>0</v>
      </c>
      <c r="H69" s="21"/>
      <c r="I69" s="21"/>
      <c r="J69" s="39"/>
    </row>
    <row r="70" spans="1:10" ht="28.05" customHeight="1" x14ac:dyDescent="0.15">
      <c r="A70" s="21">
        <v>5</v>
      </c>
      <c r="B70" s="92" t="s">
        <v>99</v>
      </c>
      <c r="C70" s="92"/>
      <c r="D70" s="21" t="s">
        <v>49</v>
      </c>
      <c r="E70" s="22">
        <f>E69</f>
        <v>2.1</v>
      </c>
      <c r="F70" s="22"/>
      <c r="G70" s="22">
        <f t="shared" si="4"/>
        <v>0</v>
      </c>
      <c r="H70" s="21"/>
      <c r="I70" s="21"/>
      <c r="J70" s="39"/>
    </row>
    <row r="71" spans="1:10" ht="28.05" customHeight="1" x14ac:dyDescent="0.15">
      <c r="A71" s="21" t="s">
        <v>100</v>
      </c>
      <c r="B71" s="97" t="s">
        <v>101</v>
      </c>
      <c r="C71" s="98"/>
      <c r="D71" s="98"/>
      <c r="E71" s="99"/>
      <c r="F71" s="100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102</v>
      </c>
      <c r="B72" s="97" t="s">
        <v>103</v>
      </c>
      <c r="C72" s="98"/>
      <c r="D72" s="98"/>
      <c r="E72" s="100"/>
      <c r="F72" s="24">
        <v>0.09</v>
      </c>
      <c r="G72" s="22">
        <f>F72*G71</f>
        <v>0</v>
      </c>
      <c r="H72" s="21"/>
      <c r="I72" s="21"/>
      <c r="J72" s="39"/>
    </row>
    <row r="73" spans="1:10" ht="28.05" customHeight="1" x14ac:dyDescent="0.15">
      <c r="A73" s="21" t="s">
        <v>104</v>
      </c>
      <c r="B73" s="97" t="s">
        <v>105</v>
      </c>
      <c r="C73" s="98"/>
      <c r="D73" s="98"/>
      <c r="E73" s="100"/>
      <c r="F73" s="24">
        <v>0.13</v>
      </c>
      <c r="G73" s="22">
        <f>(G71+G72)*F73</f>
        <v>0</v>
      </c>
      <c r="H73" s="21"/>
      <c r="I73" s="21"/>
      <c r="J73" s="39"/>
    </row>
    <row r="74" spans="1:10" ht="28.05" customHeight="1" x14ac:dyDescent="0.15">
      <c r="A74" s="21" t="s">
        <v>106</v>
      </c>
      <c r="B74" s="97" t="s">
        <v>107</v>
      </c>
      <c r="C74" s="98"/>
      <c r="D74" s="98"/>
      <c r="E74" s="99"/>
      <c r="F74" s="100"/>
      <c r="G74" s="22">
        <f>SUM(G71:G73)</f>
        <v>0</v>
      </c>
      <c r="H74" s="21"/>
      <c r="I74" s="21"/>
      <c r="J74" s="39"/>
    </row>
    <row r="75" spans="1:10" ht="37.950000000000003" customHeight="1" x14ac:dyDescent="0.15">
      <c r="A75" s="92" t="s">
        <v>108</v>
      </c>
      <c r="B75" s="92"/>
      <c r="C75" s="92"/>
      <c r="D75" s="92"/>
      <c r="E75" s="101"/>
      <c r="F75" s="101"/>
      <c r="G75" s="25">
        <f>G74/((G52/10^3)*(I52/10^3))</f>
        <v>0</v>
      </c>
      <c r="H75" s="21"/>
      <c r="I75" s="21"/>
      <c r="J75" s="39"/>
    </row>
    <row r="76" spans="1:10" ht="27" customHeight="1" x14ac:dyDescent="0.15">
      <c r="A76" s="90" t="s">
        <v>111</v>
      </c>
      <c r="B76" s="90"/>
      <c r="C76" s="90"/>
      <c r="D76" s="90"/>
      <c r="E76" s="91"/>
      <c r="F76" s="91"/>
      <c r="G76" s="91"/>
      <c r="H76" s="90"/>
      <c r="I76" s="90"/>
      <c r="J76" s="18"/>
    </row>
    <row r="77" spans="1:10" ht="16.95" customHeight="1" x14ac:dyDescent="0.15">
      <c r="F77" s="16" t="s">
        <v>67</v>
      </c>
      <c r="G77" s="20">
        <v>1200</v>
      </c>
      <c r="H77" s="17" t="s">
        <v>68</v>
      </c>
      <c r="I77" s="26">
        <v>2100</v>
      </c>
      <c r="J77" s="17" t="s">
        <v>109</v>
      </c>
    </row>
    <row r="78" spans="1:10" ht="52.05" customHeight="1" x14ac:dyDescent="0.15">
      <c r="A78" s="21" t="s">
        <v>24</v>
      </c>
      <c r="B78" s="92" t="s">
        <v>69</v>
      </c>
      <c r="C78" s="92"/>
      <c r="D78" s="21" t="s">
        <v>36</v>
      </c>
      <c r="E78" s="22" t="s">
        <v>70</v>
      </c>
      <c r="F78" s="22" t="s">
        <v>71</v>
      </c>
      <c r="G78" s="22" t="s">
        <v>72</v>
      </c>
      <c r="H78" s="21" t="s">
        <v>73</v>
      </c>
      <c r="I78" s="52" t="s">
        <v>266</v>
      </c>
      <c r="J78" s="21" t="s">
        <v>29</v>
      </c>
    </row>
    <row r="79" spans="1:10" ht="28.05" customHeight="1" x14ac:dyDescent="0.15">
      <c r="A79" s="95">
        <v>1</v>
      </c>
      <c r="B79" s="95" t="s">
        <v>74</v>
      </c>
      <c r="C79" s="23" t="s">
        <v>75</v>
      </c>
      <c r="D79" s="21" t="s">
        <v>76</v>
      </c>
      <c r="E79" s="22">
        <f>(G77/10^3+I77*2/10^3)</f>
        <v>5.4</v>
      </c>
      <c r="F79" s="22"/>
      <c r="G79" s="22">
        <f>E79*F79</f>
        <v>0</v>
      </c>
      <c r="H79" s="52"/>
      <c r="I79" s="52" t="s">
        <v>248</v>
      </c>
      <c r="J79" s="102" t="s">
        <v>264</v>
      </c>
    </row>
    <row r="80" spans="1:10" ht="28.05" customHeight="1" x14ac:dyDescent="0.15">
      <c r="A80" s="96"/>
      <c r="B80" s="96"/>
      <c r="C80" s="23" t="s">
        <v>77</v>
      </c>
      <c r="D80" s="21" t="s">
        <v>49</v>
      </c>
      <c r="E80" s="22">
        <f>(G77/10^3)*(I77/10^3)*2</f>
        <v>5.04</v>
      </c>
      <c r="F80" s="22"/>
      <c r="G80" s="22">
        <f>E80*F80</f>
        <v>0</v>
      </c>
      <c r="H80" s="52"/>
      <c r="I80" s="52" t="s">
        <v>249</v>
      </c>
      <c r="J80" s="103"/>
    </row>
    <row r="81" spans="1:10" ht="28.05" customHeight="1" x14ac:dyDescent="0.15">
      <c r="A81" s="96"/>
      <c r="B81" s="96"/>
      <c r="C81" s="23" t="s">
        <v>110</v>
      </c>
      <c r="D81" s="21" t="s">
        <v>49</v>
      </c>
      <c r="E81" s="22">
        <f>(G77*1/10^3+I77*2/10^3)*0.32+E80</f>
        <v>6.7680000000000007</v>
      </c>
      <c r="F81" s="22"/>
      <c r="G81" s="22">
        <f t="shared" ref="G81" si="5">E81*F81</f>
        <v>0</v>
      </c>
      <c r="H81" s="21"/>
      <c r="I81" s="21" t="s">
        <v>79</v>
      </c>
      <c r="J81" s="38"/>
    </row>
    <row r="82" spans="1:10" ht="28.05" customHeight="1" x14ac:dyDescent="0.15">
      <c r="A82" s="96"/>
      <c r="B82" s="96"/>
      <c r="C82" s="23" t="s">
        <v>80</v>
      </c>
      <c r="D82" s="21" t="s">
        <v>81</v>
      </c>
      <c r="E82" s="22">
        <v>3</v>
      </c>
      <c r="F82" s="22"/>
      <c r="G82" s="22">
        <f t="shared" ref="G82:G95" si="6">E82*F82</f>
        <v>0</v>
      </c>
      <c r="H82" s="21"/>
      <c r="I82" s="52" t="s">
        <v>250</v>
      </c>
      <c r="J82" s="38"/>
    </row>
    <row r="83" spans="1:10" ht="28.05" customHeight="1" x14ac:dyDescent="0.15">
      <c r="A83" s="96"/>
      <c r="B83" s="96"/>
      <c r="C83" s="23" t="s">
        <v>82</v>
      </c>
      <c r="D83" s="21" t="s">
        <v>49</v>
      </c>
      <c r="E83" s="22"/>
      <c r="F83" s="22"/>
      <c r="G83" s="22">
        <f t="shared" si="6"/>
        <v>0</v>
      </c>
      <c r="H83" s="21"/>
      <c r="I83" s="52" t="s">
        <v>251</v>
      </c>
      <c r="J83" s="38"/>
    </row>
    <row r="84" spans="1:10" ht="28.05" customHeight="1" x14ac:dyDescent="0.15">
      <c r="A84" s="96"/>
      <c r="B84" s="96"/>
      <c r="C84" s="23" t="s">
        <v>83</v>
      </c>
      <c r="D84" s="21" t="s">
        <v>49</v>
      </c>
      <c r="E84" s="22">
        <f>(G77/10^3)*(I77/10^3)</f>
        <v>2.52</v>
      </c>
      <c r="F84" s="22"/>
      <c r="G84" s="22">
        <f t="shared" si="6"/>
        <v>0</v>
      </c>
      <c r="H84" s="21"/>
      <c r="I84" s="52" t="s">
        <v>252</v>
      </c>
      <c r="J84" s="38"/>
    </row>
    <row r="85" spans="1:10" ht="28.05" customHeight="1" x14ac:dyDescent="0.15">
      <c r="A85" s="96"/>
      <c r="B85" s="96"/>
      <c r="C85" s="23" t="s">
        <v>84</v>
      </c>
      <c r="D85" s="21" t="s">
        <v>49</v>
      </c>
      <c r="E85" s="22"/>
      <c r="F85" s="22"/>
      <c r="G85" s="22">
        <f t="shared" si="6"/>
        <v>0</v>
      </c>
      <c r="H85" s="21"/>
      <c r="I85" s="52" t="s">
        <v>253</v>
      </c>
      <c r="J85" s="38"/>
    </row>
    <row r="86" spans="1:10" ht="28.05" customHeight="1" x14ac:dyDescent="0.15">
      <c r="A86" s="96"/>
      <c r="B86" s="96"/>
      <c r="C86" s="23" t="s">
        <v>85</v>
      </c>
      <c r="D86" s="21" t="s">
        <v>76</v>
      </c>
      <c r="E86" s="22">
        <f>(G77*2/10^3)+(I77*2/10^3)</f>
        <v>6.6</v>
      </c>
      <c r="F86" s="22"/>
      <c r="G86" s="22">
        <f t="shared" si="6"/>
        <v>0</v>
      </c>
      <c r="H86" s="21"/>
      <c r="I86" s="52" t="s">
        <v>254</v>
      </c>
      <c r="J86" s="38"/>
    </row>
    <row r="87" spans="1:10" ht="28.05" customHeight="1" x14ac:dyDescent="0.15">
      <c r="A87" s="96"/>
      <c r="B87" s="96"/>
      <c r="C87" s="23" t="s">
        <v>86</v>
      </c>
      <c r="D87" s="21" t="s">
        <v>87</v>
      </c>
      <c r="E87" s="22">
        <v>1</v>
      </c>
      <c r="F87" s="22"/>
      <c r="G87" s="22">
        <f t="shared" si="6"/>
        <v>0</v>
      </c>
      <c r="H87" s="21"/>
      <c r="I87" s="52" t="s">
        <v>255</v>
      </c>
      <c r="J87" s="38"/>
    </row>
    <row r="88" spans="1:10" ht="28.05" customHeight="1" x14ac:dyDescent="0.15">
      <c r="A88" s="92">
        <v>2</v>
      </c>
      <c r="B88" s="92" t="s">
        <v>89</v>
      </c>
      <c r="C88" s="23" t="s">
        <v>90</v>
      </c>
      <c r="D88" s="21" t="s">
        <v>91</v>
      </c>
      <c r="E88" s="22">
        <v>6</v>
      </c>
      <c r="F88" s="22"/>
      <c r="G88" s="22">
        <f t="shared" si="6"/>
        <v>0</v>
      </c>
      <c r="H88" s="52"/>
      <c r="I88" s="52" t="s">
        <v>256</v>
      </c>
      <c r="J88" s="87" t="s">
        <v>274</v>
      </c>
    </row>
    <row r="89" spans="1:10" ht="28.05" customHeight="1" x14ac:dyDescent="0.15">
      <c r="A89" s="92"/>
      <c r="B89" s="92"/>
      <c r="C89" s="23" t="s">
        <v>92</v>
      </c>
      <c r="D89" s="21" t="s">
        <v>91</v>
      </c>
      <c r="E89" s="22">
        <v>2</v>
      </c>
      <c r="F89" s="22"/>
      <c r="G89" s="22">
        <f t="shared" si="6"/>
        <v>0</v>
      </c>
      <c r="H89" s="52"/>
      <c r="I89" s="52" t="s">
        <v>257</v>
      </c>
      <c r="J89" s="88"/>
    </row>
    <row r="90" spans="1:10" ht="28.05" customHeight="1" x14ac:dyDescent="0.15">
      <c r="A90" s="92"/>
      <c r="B90" s="92"/>
      <c r="C90" s="23" t="s">
        <v>93</v>
      </c>
      <c r="D90" s="21" t="s">
        <v>94</v>
      </c>
      <c r="E90" s="22">
        <v>1</v>
      </c>
      <c r="F90" s="22"/>
      <c r="G90" s="22">
        <f t="shared" si="6"/>
        <v>0</v>
      </c>
      <c r="H90" s="52"/>
      <c r="I90" s="52" t="s">
        <v>258</v>
      </c>
      <c r="J90" s="88"/>
    </row>
    <row r="91" spans="1:10" ht="28.05" customHeight="1" x14ac:dyDescent="0.15">
      <c r="A91" s="92"/>
      <c r="B91" s="92"/>
      <c r="C91" s="21" t="s">
        <v>95</v>
      </c>
      <c r="D91" s="21" t="s">
        <v>91</v>
      </c>
      <c r="E91" s="22">
        <v>1</v>
      </c>
      <c r="F91" s="22"/>
      <c r="G91" s="22">
        <f t="shared" si="6"/>
        <v>0</v>
      </c>
      <c r="H91" s="52"/>
      <c r="I91" s="52" t="s">
        <v>259</v>
      </c>
      <c r="J91" s="88"/>
    </row>
    <row r="92" spans="1:10" ht="28.05" customHeight="1" x14ac:dyDescent="0.15">
      <c r="A92" s="92"/>
      <c r="B92" s="92"/>
      <c r="C92" s="21" t="s">
        <v>96</v>
      </c>
      <c r="D92" s="21" t="s">
        <v>91</v>
      </c>
      <c r="E92" s="22">
        <v>2</v>
      </c>
      <c r="F92" s="22"/>
      <c r="G92" s="22">
        <f t="shared" si="6"/>
        <v>0</v>
      </c>
      <c r="H92" s="52"/>
      <c r="I92" s="52" t="s">
        <v>260</v>
      </c>
      <c r="J92" s="89"/>
    </row>
    <row r="93" spans="1:10" ht="28.05" customHeight="1" x14ac:dyDescent="0.15">
      <c r="A93" s="21">
        <v>3</v>
      </c>
      <c r="B93" s="93" t="s">
        <v>97</v>
      </c>
      <c r="C93" s="94"/>
      <c r="D93" s="21" t="s">
        <v>87</v>
      </c>
      <c r="E93" s="22">
        <v>1</v>
      </c>
      <c r="F93" s="22"/>
      <c r="G93" s="22">
        <f t="shared" si="6"/>
        <v>0</v>
      </c>
      <c r="H93" s="21"/>
      <c r="I93" s="21"/>
      <c r="J93" s="21"/>
    </row>
    <row r="94" spans="1:10" ht="28.05" customHeight="1" x14ac:dyDescent="0.15">
      <c r="A94" s="21">
        <v>4</v>
      </c>
      <c r="B94" s="93" t="s">
        <v>98</v>
      </c>
      <c r="C94" s="94"/>
      <c r="D94" s="21" t="s">
        <v>49</v>
      </c>
      <c r="E94" s="22">
        <f>E84</f>
        <v>2.52</v>
      </c>
      <c r="F94" s="22"/>
      <c r="G94" s="22">
        <f t="shared" si="6"/>
        <v>0</v>
      </c>
      <c r="H94" s="21"/>
      <c r="I94" s="21"/>
      <c r="J94" s="39"/>
    </row>
    <row r="95" spans="1:10" ht="28.05" customHeight="1" x14ac:dyDescent="0.15">
      <c r="A95" s="21">
        <v>5</v>
      </c>
      <c r="B95" s="92" t="s">
        <v>99</v>
      </c>
      <c r="C95" s="92"/>
      <c r="D95" s="21" t="s">
        <v>49</v>
      </c>
      <c r="E95" s="22">
        <f>E94</f>
        <v>2.52</v>
      </c>
      <c r="F95" s="22"/>
      <c r="G95" s="22">
        <f t="shared" si="6"/>
        <v>0</v>
      </c>
      <c r="H95" s="21"/>
      <c r="I95" s="21"/>
      <c r="J95" s="39"/>
    </row>
    <row r="96" spans="1:10" ht="28.05" customHeight="1" x14ac:dyDescent="0.15">
      <c r="A96" s="21" t="s">
        <v>100</v>
      </c>
      <c r="B96" s="97" t="s">
        <v>101</v>
      </c>
      <c r="C96" s="98"/>
      <c r="D96" s="98"/>
      <c r="E96" s="99"/>
      <c r="F96" s="100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102</v>
      </c>
      <c r="B97" s="97" t="s">
        <v>103</v>
      </c>
      <c r="C97" s="98"/>
      <c r="D97" s="98"/>
      <c r="E97" s="100"/>
      <c r="F97" s="24">
        <v>0.09</v>
      </c>
      <c r="G97" s="22">
        <f>F97*G96</f>
        <v>0</v>
      </c>
      <c r="H97" s="21"/>
      <c r="I97" s="21"/>
      <c r="J97" s="39"/>
    </row>
    <row r="98" spans="1:10" ht="28.05" customHeight="1" x14ac:dyDescent="0.15">
      <c r="A98" s="21" t="s">
        <v>104</v>
      </c>
      <c r="B98" s="97" t="s">
        <v>105</v>
      </c>
      <c r="C98" s="98"/>
      <c r="D98" s="98"/>
      <c r="E98" s="100"/>
      <c r="F98" s="24">
        <v>0.13</v>
      </c>
      <c r="G98" s="22">
        <f>(G96+G97)*F98</f>
        <v>0</v>
      </c>
      <c r="H98" s="21"/>
      <c r="I98" s="21"/>
      <c r="J98" s="39"/>
    </row>
    <row r="99" spans="1:10" ht="28.05" customHeight="1" x14ac:dyDescent="0.15">
      <c r="A99" s="21" t="s">
        <v>106</v>
      </c>
      <c r="B99" s="97" t="s">
        <v>107</v>
      </c>
      <c r="C99" s="98"/>
      <c r="D99" s="98"/>
      <c r="E99" s="99"/>
      <c r="F99" s="100"/>
      <c r="G99" s="22">
        <f>SUM(G96:G98)</f>
        <v>0</v>
      </c>
      <c r="H99" s="21"/>
      <c r="I99" s="21"/>
      <c r="J99" s="39"/>
    </row>
    <row r="100" spans="1:10" ht="37.950000000000003" customHeight="1" x14ac:dyDescent="0.15">
      <c r="A100" s="92" t="s">
        <v>108</v>
      </c>
      <c r="B100" s="92"/>
      <c r="C100" s="92"/>
      <c r="D100" s="92"/>
      <c r="E100" s="101"/>
      <c r="F100" s="101"/>
      <c r="G100" s="25">
        <f>G99/((G77/10^3)*(I77/10^3))</f>
        <v>0</v>
      </c>
      <c r="H100" s="21"/>
      <c r="I100" s="21"/>
      <c r="J100" s="39"/>
    </row>
    <row r="101" spans="1:10" ht="27" customHeight="1" x14ac:dyDescent="0.15">
      <c r="A101" s="90" t="s">
        <v>66</v>
      </c>
      <c r="B101" s="90"/>
      <c r="C101" s="90"/>
      <c r="D101" s="90"/>
      <c r="E101" s="91"/>
      <c r="F101" s="91"/>
      <c r="G101" s="91"/>
      <c r="H101" s="90"/>
      <c r="I101" s="90"/>
      <c r="J101" s="18"/>
    </row>
    <row r="102" spans="1:10" ht="16.95" customHeight="1" x14ac:dyDescent="0.15">
      <c r="F102" s="16" t="s">
        <v>112</v>
      </c>
      <c r="G102" s="20">
        <v>2200</v>
      </c>
      <c r="H102" s="17" t="s">
        <v>68</v>
      </c>
      <c r="I102" s="26">
        <v>2800</v>
      </c>
      <c r="J102" s="17"/>
    </row>
    <row r="103" spans="1:10" ht="52.05" customHeight="1" x14ac:dyDescent="0.15">
      <c r="A103" s="21" t="s">
        <v>24</v>
      </c>
      <c r="B103" s="92" t="s">
        <v>69</v>
      </c>
      <c r="C103" s="92"/>
      <c r="D103" s="21" t="s">
        <v>36</v>
      </c>
      <c r="E103" s="22" t="s">
        <v>70</v>
      </c>
      <c r="F103" s="22" t="s">
        <v>71</v>
      </c>
      <c r="G103" s="22" t="s">
        <v>72</v>
      </c>
      <c r="H103" s="21" t="s">
        <v>73</v>
      </c>
      <c r="I103" s="52" t="s">
        <v>266</v>
      </c>
      <c r="J103" s="21" t="s">
        <v>29</v>
      </c>
    </row>
    <row r="104" spans="1:10" ht="28.05" customHeight="1" x14ac:dyDescent="0.15">
      <c r="A104" s="95">
        <v>1</v>
      </c>
      <c r="B104" s="95" t="s">
        <v>74</v>
      </c>
      <c r="C104" s="23" t="s">
        <v>75</v>
      </c>
      <c r="D104" s="21" t="s">
        <v>76</v>
      </c>
      <c r="E104" s="22">
        <f>(G102/10^3+I102*2/10^3)</f>
        <v>7.8</v>
      </c>
      <c r="F104" s="22"/>
      <c r="G104" s="22">
        <f>E104*F104</f>
        <v>0</v>
      </c>
      <c r="H104" s="52" t="s">
        <v>244</v>
      </c>
      <c r="I104" s="52" t="s">
        <v>248</v>
      </c>
      <c r="J104" s="102" t="s">
        <v>264</v>
      </c>
    </row>
    <row r="105" spans="1:10" ht="28.05" customHeight="1" x14ac:dyDescent="0.15">
      <c r="A105" s="96"/>
      <c r="B105" s="96"/>
      <c r="C105" s="23" t="s">
        <v>77</v>
      </c>
      <c r="D105" s="21" t="s">
        <v>49</v>
      </c>
      <c r="E105" s="22">
        <f>(G102/10^3)*(I102/10^3)*2</f>
        <v>12.32</v>
      </c>
      <c r="F105" s="22"/>
      <c r="G105" s="22">
        <f>E105*F105</f>
        <v>0</v>
      </c>
      <c r="H105" s="52" t="s">
        <v>244</v>
      </c>
      <c r="I105" s="52" t="s">
        <v>249</v>
      </c>
      <c r="J105" s="103"/>
    </row>
    <row r="106" spans="1:10" ht="28.05" customHeight="1" x14ac:dyDescent="0.15">
      <c r="A106" s="96"/>
      <c r="B106" s="96"/>
      <c r="C106" s="23" t="s">
        <v>110</v>
      </c>
      <c r="D106" s="21" t="s">
        <v>49</v>
      </c>
      <c r="E106" s="22">
        <f>(G102*1/10^3+I102*2/10^3)*0.32+E105</f>
        <v>14.816000000000001</v>
      </c>
      <c r="F106" s="22"/>
      <c r="G106" s="22">
        <f t="shared" ref="G106" si="7">E106*F106</f>
        <v>0</v>
      </c>
      <c r="H106" s="21"/>
      <c r="I106" s="21" t="s">
        <v>79</v>
      </c>
      <c r="J106" s="38"/>
    </row>
    <row r="107" spans="1:10" ht="28.05" customHeight="1" x14ac:dyDescent="0.15">
      <c r="A107" s="96"/>
      <c r="B107" s="96"/>
      <c r="C107" s="23" t="s">
        <v>80</v>
      </c>
      <c r="D107" s="21" t="s">
        <v>81</v>
      </c>
      <c r="E107" s="22">
        <v>3</v>
      </c>
      <c r="F107" s="22"/>
      <c r="G107" s="22">
        <f t="shared" ref="G107:G120" si="8">E107*F107</f>
        <v>0</v>
      </c>
      <c r="H107" s="21"/>
      <c r="I107" s="52" t="s">
        <v>250</v>
      </c>
      <c r="J107" s="38"/>
    </row>
    <row r="108" spans="1:10" ht="28.05" customHeight="1" x14ac:dyDescent="0.15">
      <c r="A108" s="96"/>
      <c r="B108" s="96"/>
      <c r="C108" s="23" t="s">
        <v>82</v>
      </c>
      <c r="D108" s="21" t="s">
        <v>49</v>
      </c>
      <c r="E108" s="22"/>
      <c r="F108" s="22"/>
      <c r="G108" s="22">
        <f t="shared" si="8"/>
        <v>0</v>
      </c>
      <c r="H108" s="21"/>
      <c r="I108" s="52" t="s">
        <v>251</v>
      </c>
      <c r="J108" s="38"/>
    </row>
    <row r="109" spans="1:10" ht="28.05" customHeight="1" x14ac:dyDescent="0.15">
      <c r="A109" s="96"/>
      <c r="B109" s="96"/>
      <c r="C109" s="23" t="s">
        <v>83</v>
      </c>
      <c r="D109" s="21" t="s">
        <v>49</v>
      </c>
      <c r="E109" s="22">
        <f>(G102/10^3)*(I102/10^3)</f>
        <v>6.16</v>
      </c>
      <c r="F109" s="22"/>
      <c r="G109" s="22">
        <f t="shared" si="8"/>
        <v>0</v>
      </c>
      <c r="H109" s="21"/>
      <c r="I109" s="52" t="s">
        <v>252</v>
      </c>
      <c r="J109" s="38"/>
    </row>
    <row r="110" spans="1:10" ht="28.05" customHeight="1" x14ac:dyDescent="0.15">
      <c r="A110" s="96"/>
      <c r="B110" s="96"/>
      <c r="C110" s="23" t="s">
        <v>84</v>
      </c>
      <c r="D110" s="21" t="s">
        <v>49</v>
      </c>
      <c r="E110" s="22"/>
      <c r="F110" s="22"/>
      <c r="G110" s="22">
        <f t="shared" si="8"/>
        <v>0</v>
      </c>
      <c r="H110" s="21"/>
      <c r="I110" s="52" t="s">
        <v>253</v>
      </c>
      <c r="J110" s="38"/>
    </row>
    <row r="111" spans="1:10" ht="28.05" customHeight="1" x14ac:dyDescent="0.15">
      <c r="A111" s="96"/>
      <c r="B111" s="96"/>
      <c r="C111" s="23" t="s">
        <v>85</v>
      </c>
      <c r="D111" s="21" t="s">
        <v>76</v>
      </c>
      <c r="E111" s="22">
        <f>(G102*2/10^3)+(I102*4/10^3)</f>
        <v>15.6</v>
      </c>
      <c r="F111" s="22"/>
      <c r="G111" s="22">
        <f t="shared" si="8"/>
        <v>0</v>
      </c>
      <c r="H111" s="21"/>
      <c r="I111" s="52" t="s">
        <v>254</v>
      </c>
      <c r="J111" s="38"/>
    </row>
    <row r="112" spans="1:10" ht="28.05" customHeight="1" x14ac:dyDescent="0.15">
      <c r="A112" s="96"/>
      <c r="B112" s="96"/>
      <c r="C112" s="23" t="s">
        <v>86</v>
      </c>
      <c r="D112" s="21" t="s">
        <v>87</v>
      </c>
      <c r="E112" s="22">
        <v>1</v>
      </c>
      <c r="F112" s="22"/>
      <c r="G112" s="22">
        <f t="shared" si="8"/>
        <v>0</v>
      </c>
      <c r="H112" s="21"/>
      <c r="I112" s="52" t="s">
        <v>255</v>
      </c>
      <c r="J112" s="38"/>
    </row>
    <row r="113" spans="1:10" ht="28.05" customHeight="1" x14ac:dyDescent="0.15">
      <c r="A113" s="92">
        <v>2</v>
      </c>
      <c r="B113" s="92" t="s">
        <v>89</v>
      </c>
      <c r="C113" s="23" t="s">
        <v>90</v>
      </c>
      <c r="D113" s="21" t="s">
        <v>91</v>
      </c>
      <c r="E113" s="22">
        <v>10</v>
      </c>
      <c r="F113" s="22"/>
      <c r="G113" s="22">
        <f t="shared" si="8"/>
        <v>0</v>
      </c>
      <c r="H113" s="52" t="s">
        <v>247</v>
      </c>
      <c r="I113" s="52" t="s">
        <v>256</v>
      </c>
      <c r="J113" s="87" t="s">
        <v>274</v>
      </c>
    </row>
    <row r="114" spans="1:10" ht="28.05" customHeight="1" x14ac:dyDescent="0.15">
      <c r="A114" s="92"/>
      <c r="B114" s="92"/>
      <c r="C114" s="23" t="s">
        <v>92</v>
      </c>
      <c r="D114" s="21" t="s">
        <v>91</v>
      </c>
      <c r="E114" s="22">
        <v>2</v>
      </c>
      <c r="F114" s="22"/>
      <c r="G114" s="22">
        <f t="shared" si="8"/>
        <v>0</v>
      </c>
      <c r="H114" s="52" t="s">
        <v>247</v>
      </c>
      <c r="I114" s="52" t="s">
        <v>257</v>
      </c>
      <c r="J114" s="88"/>
    </row>
    <row r="115" spans="1:10" ht="28.05" customHeight="1" x14ac:dyDescent="0.15">
      <c r="A115" s="92"/>
      <c r="B115" s="92"/>
      <c r="C115" s="23" t="s">
        <v>93</v>
      </c>
      <c r="D115" s="21" t="s">
        <v>94</v>
      </c>
      <c r="E115" s="22">
        <v>1</v>
      </c>
      <c r="F115" s="22"/>
      <c r="G115" s="22">
        <f t="shared" si="8"/>
        <v>0</v>
      </c>
      <c r="H115" s="52" t="s">
        <v>247</v>
      </c>
      <c r="I115" s="52" t="s">
        <v>258</v>
      </c>
      <c r="J115" s="88"/>
    </row>
    <row r="116" spans="1:10" ht="28.05" customHeight="1" x14ac:dyDescent="0.15">
      <c r="A116" s="92"/>
      <c r="B116" s="92"/>
      <c r="C116" s="21" t="s">
        <v>95</v>
      </c>
      <c r="D116" s="21" t="s">
        <v>91</v>
      </c>
      <c r="E116" s="22">
        <v>1</v>
      </c>
      <c r="F116" s="22"/>
      <c r="G116" s="22">
        <f t="shared" si="8"/>
        <v>0</v>
      </c>
      <c r="H116" s="52" t="s">
        <v>247</v>
      </c>
      <c r="I116" s="52" t="s">
        <v>259</v>
      </c>
      <c r="J116" s="88"/>
    </row>
    <row r="117" spans="1:10" ht="28.05" customHeight="1" x14ac:dyDescent="0.15">
      <c r="A117" s="92"/>
      <c r="B117" s="92"/>
      <c r="C117" s="21" t="s">
        <v>96</v>
      </c>
      <c r="D117" s="21" t="s">
        <v>91</v>
      </c>
      <c r="E117" s="22">
        <v>2</v>
      </c>
      <c r="F117" s="22"/>
      <c r="G117" s="22">
        <f t="shared" si="8"/>
        <v>0</v>
      </c>
      <c r="H117" s="52" t="s">
        <v>247</v>
      </c>
      <c r="I117" s="52" t="s">
        <v>260</v>
      </c>
      <c r="J117" s="89"/>
    </row>
    <row r="118" spans="1:10" ht="28.05" customHeight="1" x14ac:dyDescent="0.15">
      <c r="A118" s="21">
        <v>3</v>
      </c>
      <c r="B118" s="93" t="s">
        <v>97</v>
      </c>
      <c r="C118" s="94"/>
      <c r="D118" s="21" t="s">
        <v>87</v>
      </c>
      <c r="E118" s="22">
        <v>1</v>
      </c>
      <c r="F118" s="22"/>
      <c r="G118" s="22">
        <f t="shared" si="8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3" t="s">
        <v>98</v>
      </c>
      <c r="C119" s="94"/>
      <c r="D119" s="21" t="s">
        <v>49</v>
      </c>
      <c r="E119" s="22">
        <f>E109</f>
        <v>6.16</v>
      </c>
      <c r="F119" s="22"/>
      <c r="G119" s="22">
        <f t="shared" si="8"/>
        <v>0</v>
      </c>
      <c r="H119" s="21"/>
      <c r="I119" s="21"/>
      <c r="J119" s="39"/>
    </row>
    <row r="120" spans="1:10" ht="28.05" customHeight="1" x14ac:dyDescent="0.15">
      <c r="A120" s="21">
        <v>5</v>
      </c>
      <c r="B120" s="92" t="s">
        <v>99</v>
      </c>
      <c r="C120" s="92"/>
      <c r="D120" s="21" t="s">
        <v>49</v>
      </c>
      <c r="E120" s="22">
        <f>E119</f>
        <v>6.16</v>
      </c>
      <c r="F120" s="22"/>
      <c r="G120" s="22">
        <f t="shared" si="8"/>
        <v>0</v>
      </c>
      <c r="H120" s="21"/>
      <c r="I120" s="21"/>
      <c r="J120" s="39"/>
    </row>
    <row r="121" spans="1:10" ht="28.05" customHeight="1" x14ac:dyDescent="0.15">
      <c r="A121" s="21" t="s">
        <v>100</v>
      </c>
      <c r="B121" s="97" t="s">
        <v>101</v>
      </c>
      <c r="C121" s="98"/>
      <c r="D121" s="98"/>
      <c r="E121" s="99"/>
      <c r="F121" s="100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102</v>
      </c>
      <c r="B122" s="97" t="s">
        <v>103</v>
      </c>
      <c r="C122" s="98"/>
      <c r="D122" s="98"/>
      <c r="E122" s="100"/>
      <c r="F122" s="24">
        <v>0.09</v>
      </c>
      <c r="G122" s="22">
        <f>F122*G121</f>
        <v>0</v>
      </c>
      <c r="H122" s="21"/>
      <c r="I122" s="21"/>
      <c r="J122" s="39"/>
    </row>
    <row r="123" spans="1:10" ht="28.05" customHeight="1" x14ac:dyDescent="0.15">
      <c r="A123" s="21" t="s">
        <v>104</v>
      </c>
      <c r="B123" s="97" t="s">
        <v>105</v>
      </c>
      <c r="C123" s="98"/>
      <c r="D123" s="98"/>
      <c r="E123" s="100"/>
      <c r="F123" s="24">
        <v>0.13</v>
      </c>
      <c r="G123" s="22">
        <f>(G121+G122)*F123</f>
        <v>0</v>
      </c>
      <c r="H123" s="21"/>
      <c r="I123" s="21"/>
      <c r="J123" s="39"/>
    </row>
    <row r="124" spans="1:10" ht="28.05" customHeight="1" x14ac:dyDescent="0.15">
      <c r="A124" s="21" t="s">
        <v>106</v>
      </c>
      <c r="B124" s="97" t="s">
        <v>107</v>
      </c>
      <c r="C124" s="98"/>
      <c r="D124" s="98"/>
      <c r="E124" s="99"/>
      <c r="F124" s="100"/>
      <c r="G124" s="22">
        <f>SUM(G121:G123)</f>
        <v>0</v>
      </c>
      <c r="H124" s="21"/>
      <c r="I124" s="21"/>
      <c r="J124" s="39"/>
    </row>
    <row r="125" spans="1:10" ht="37.950000000000003" customHeight="1" x14ac:dyDescent="0.15">
      <c r="A125" s="92" t="s">
        <v>108</v>
      </c>
      <c r="B125" s="92"/>
      <c r="C125" s="92"/>
      <c r="D125" s="92"/>
      <c r="E125" s="101"/>
      <c r="F125" s="101"/>
      <c r="G125" s="25">
        <f>G124/((G102/10^3)*(I102/10^3))</f>
        <v>0</v>
      </c>
      <c r="H125" s="21"/>
      <c r="I125" s="21"/>
      <c r="J125" s="39"/>
    </row>
    <row r="126" spans="1:10" ht="27" customHeight="1" x14ac:dyDescent="0.15">
      <c r="A126" s="90" t="s">
        <v>111</v>
      </c>
      <c r="B126" s="90"/>
      <c r="C126" s="90"/>
      <c r="D126" s="90"/>
      <c r="E126" s="91"/>
      <c r="F126" s="91"/>
      <c r="G126" s="91"/>
      <c r="H126" s="90"/>
      <c r="I126" s="90"/>
      <c r="J126" s="18"/>
    </row>
    <row r="127" spans="1:10" ht="16.95" customHeight="1" x14ac:dyDescent="0.15">
      <c r="F127" s="16" t="s">
        <v>112</v>
      </c>
      <c r="G127" s="20">
        <v>2200</v>
      </c>
      <c r="H127" s="17" t="s">
        <v>68</v>
      </c>
      <c r="I127" s="26">
        <v>2800</v>
      </c>
      <c r="J127" s="17"/>
    </row>
    <row r="128" spans="1:10" ht="52.05" customHeight="1" x14ac:dyDescent="0.15">
      <c r="A128" s="21" t="s">
        <v>24</v>
      </c>
      <c r="B128" s="92" t="s">
        <v>69</v>
      </c>
      <c r="C128" s="92"/>
      <c r="D128" s="21" t="s">
        <v>36</v>
      </c>
      <c r="E128" s="22" t="s">
        <v>70</v>
      </c>
      <c r="F128" s="22" t="s">
        <v>71</v>
      </c>
      <c r="G128" s="22" t="s">
        <v>72</v>
      </c>
      <c r="H128" s="21" t="s">
        <v>73</v>
      </c>
      <c r="I128" s="52" t="s">
        <v>266</v>
      </c>
      <c r="J128" s="21" t="s">
        <v>29</v>
      </c>
    </row>
    <row r="129" spans="1:10" ht="28.05" customHeight="1" x14ac:dyDescent="0.15">
      <c r="A129" s="95">
        <v>1</v>
      </c>
      <c r="B129" s="95" t="s">
        <v>74</v>
      </c>
      <c r="C129" s="23" t="s">
        <v>75</v>
      </c>
      <c r="D129" s="21" t="s">
        <v>76</v>
      </c>
      <c r="E129" s="22">
        <f>(G127/10^3+I127*2/10^3)</f>
        <v>7.8</v>
      </c>
      <c r="F129" s="22"/>
      <c r="G129" s="22">
        <f t="shared" ref="G129:G145" si="9">E129*F129</f>
        <v>0</v>
      </c>
      <c r="H129" s="52" t="s">
        <v>244</v>
      </c>
      <c r="I129" s="52" t="s">
        <v>248</v>
      </c>
      <c r="J129" s="102" t="s">
        <v>264</v>
      </c>
    </row>
    <row r="130" spans="1:10" ht="28.05" customHeight="1" x14ac:dyDescent="0.15">
      <c r="A130" s="96"/>
      <c r="B130" s="96"/>
      <c r="C130" s="23" t="s">
        <v>77</v>
      </c>
      <c r="D130" s="21" t="s">
        <v>49</v>
      </c>
      <c r="E130" s="22">
        <f>(G127/10^3)*(I127/10^3)*2</f>
        <v>12.32</v>
      </c>
      <c r="F130" s="22"/>
      <c r="G130" s="22">
        <f t="shared" si="9"/>
        <v>0</v>
      </c>
      <c r="H130" s="52" t="s">
        <v>244</v>
      </c>
      <c r="I130" s="52" t="s">
        <v>249</v>
      </c>
      <c r="J130" s="103"/>
    </row>
    <row r="131" spans="1:10" ht="28.05" customHeight="1" x14ac:dyDescent="0.15">
      <c r="A131" s="96"/>
      <c r="B131" s="96"/>
      <c r="C131" s="23" t="s">
        <v>110</v>
      </c>
      <c r="D131" s="21" t="s">
        <v>49</v>
      </c>
      <c r="E131" s="22">
        <f>(G127*1/10^3+I127*2/10^3)*0.32+E130</f>
        <v>14.816000000000001</v>
      </c>
      <c r="F131" s="22"/>
      <c r="G131" s="22">
        <f t="shared" si="9"/>
        <v>0</v>
      </c>
      <c r="H131" s="21"/>
      <c r="I131" s="21" t="s">
        <v>79</v>
      </c>
      <c r="J131" s="38"/>
    </row>
    <row r="132" spans="1:10" ht="28.05" customHeight="1" x14ac:dyDescent="0.15">
      <c r="A132" s="96"/>
      <c r="B132" s="96"/>
      <c r="C132" s="23" t="s">
        <v>80</v>
      </c>
      <c r="D132" s="21" t="s">
        <v>81</v>
      </c>
      <c r="E132" s="22">
        <v>3</v>
      </c>
      <c r="F132" s="22"/>
      <c r="G132" s="22">
        <f t="shared" si="9"/>
        <v>0</v>
      </c>
      <c r="H132" s="21"/>
      <c r="I132" s="52" t="s">
        <v>250</v>
      </c>
      <c r="J132" s="38"/>
    </row>
    <row r="133" spans="1:10" ht="28.05" customHeight="1" x14ac:dyDescent="0.15">
      <c r="A133" s="96"/>
      <c r="B133" s="96"/>
      <c r="C133" s="23" t="s">
        <v>82</v>
      </c>
      <c r="D133" s="21" t="s">
        <v>49</v>
      </c>
      <c r="E133" s="22"/>
      <c r="F133" s="22"/>
      <c r="G133" s="22">
        <f t="shared" si="9"/>
        <v>0</v>
      </c>
      <c r="H133" s="21"/>
      <c r="I133" s="52" t="s">
        <v>251</v>
      </c>
      <c r="J133" s="38"/>
    </row>
    <row r="134" spans="1:10" ht="28.05" customHeight="1" x14ac:dyDescent="0.15">
      <c r="A134" s="96"/>
      <c r="B134" s="96"/>
      <c r="C134" s="23" t="s">
        <v>83</v>
      </c>
      <c r="D134" s="21" t="s">
        <v>49</v>
      </c>
      <c r="E134" s="22">
        <f>(G127/10^3)*(I127/10^3)</f>
        <v>6.16</v>
      </c>
      <c r="F134" s="22"/>
      <c r="G134" s="22">
        <f t="shared" si="9"/>
        <v>0</v>
      </c>
      <c r="H134" s="21"/>
      <c r="I134" s="52" t="s">
        <v>252</v>
      </c>
      <c r="J134" s="38"/>
    </row>
    <row r="135" spans="1:10" ht="28.05" customHeight="1" x14ac:dyDescent="0.15">
      <c r="A135" s="96"/>
      <c r="B135" s="96"/>
      <c r="C135" s="23" t="s">
        <v>84</v>
      </c>
      <c r="D135" s="21" t="s">
        <v>49</v>
      </c>
      <c r="E135" s="22"/>
      <c r="F135" s="22"/>
      <c r="G135" s="22">
        <f t="shared" si="9"/>
        <v>0</v>
      </c>
      <c r="H135" s="21"/>
      <c r="I135" s="52" t="s">
        <v>253</v>
      </c>
      <c r="J135" s="38"/>
    </row>
    <row r="136" spans="1:10" ht="28.05" customHeight="1" x14ac:dyDescent="0.15">
      <c r="A136" s="96"/>
      <c r="B136" s="96"/>
      <c r="C136" s="23" t="s">
        <v>85</v>
      </c>
      <c r="D136" s="21" t="s">
        <v>76</v>
      </c>
      <c r="E136" s="22">
        <f>(G127*2/10^3)+(I127*4/10^3)</f>
        <v>15.6</v>
      </c>
      <c r="F136" s="22"/>
      <c r="G136" s="22">
        <f t="shared" si="9"/>
        <v>0</v>
      </c>
      <c r="H136" s="21"/>
      <c r="I136" s="52" t="s">
        <v>254</v>
      </c>
      <c r="J136" s="38"/>
    </row>
    <row r="137" spans="1:10" ht="28.05" customHeight="1" x14ac:dyDescent="0.15">
      <c r="A137" s="96"/>
      <c r="B137" s="96"/>
      <c r="C137" s="23" t="s">
        <v>86</v>
      </c>
      <c r="D137" s="21" t="s">
        <v>87</v>
      </c>
      <c r="E137" s="22">
        <v>1</v>
      </c>
      <c r="F137" s="22"/>
      <c r="G137" s="22">
        <f t="shared" si="9"/>
        <v>0</v>
      </c>
      <c r="H137" s="21"/>
      <c r="I137" s="52" t="s">
        <v>255</v>
      </c>
      <c r="J137" s="38"/>
    </row>
    <row r="138" spans="1:10" ht="28.05" customHeight="1" x14ac:dyDescent="0.15">
      <c r="A138" s="92">
        <v>2</v>
      </c>
      <c r="B138" s="92" t="s">
        <v>89</v>
      </c>
      <c r="C138" s="23" t="s">
        <v>90</v>
      </c>
      <c r="D138" s="21" t="s">
        <v>91</v>
      </c>
      <c r="E138" s="22">
        <v>10</v>
      </c>
      <c r="F138" s="22"/>
      <c r="G138" s="22">
        <f t="shared" si="9"/>
        <v>0</v>
      </c>
      <c r="H138" s="52" t="s">
        <v>247</v>
      </c>
      <c r="I138" s="52" t="s">
        <v>256</v>
      </c>
      <c r="J138" s="87" t="s">
        <v>274</v>
      </c>
    </row>
    <row r="139" spans="1:10" ht="28.05" customHeight="1" x14ac:dyDescent="0.15">
      <c r="A139" s="92"/>
      <c r="B139" s="92"/>
      <c r="C139" s="23" t="s">
        <v>92</v>
      </c>
      <c r="D139" s="21" t="s">
        <v>91</v>
      </c>
      <c r="E139" s="22">
        <v>2</v>
      </c>
      <c r="F139" s="22"/>
      <c r="G139" s="22">
        <f t="shared" si="9"/>
        <v>0</v>
      </c>
      <c r="H139" s="52" t="s">
        <v>247</v>
      </c>
      <c r="I139" s="52" t="s">
        <v>257</v>
      </c>
      <c r="J139" s="88"/>
    </row>
    <row r="140" spans="1:10" ht="28.05" customHeight="1" x14ac:dyDescent="0.15">
      <c r="A140" s="92"/>
      <c r="B140" s="92"/>
      <c r="C140" s="23" t="s">
        <v>93</v>
      </c>
      <c r="D140" s="21" t="s">
        <v>94</v>
      </c>
      <c r="E140" s="22">
        <v>1</v>
      </c>
      <c r="F140" s="22"/>
      <c r="G140" s="22">
        <f t="shared" si="9"/>
        <v>0</v>
      </c>
      <c r="H140" s="52" t="s">
        <v>247</v>
      </c>
      <c r="I140" s="52" t="s">
        <v>258</v>
      </c>
      <c r="J140" s="88"/>
    </row>
    <row r="141" spans="1:10" ht="28.05" customHeight="1" x14ac:dyDescent="0.15">
      <c r="A141" s="92"/>
      <c r="B141" s="92"/>
      <c r="C141" s="21" t="s">
        <v>95</v>
      </c>
      <c r="D141" s="21" t="s">
        <v>91</v>
      </c>
      <c r="E141" s="22">
        <v>1</v>
      </c>
      <c r="F141" s="22"/>
      <c r="G141" s="22">
        <f t="shared" si="9"/>
        <v>0</v>
      </c>
      <c r="H141" s="52" t="s">
        <v>247</v>
      </c>
      <c r="I141" s="52" t="s">
        <v>259</v>
      </c>
      <c r="J141" s="88"/>
    </row>
    <row r="142" spans="1:10" ht="28.05" customHeight="1" x14ac:dyDescent="0.15">
      <c r="A142" s="92"/>
      <c r="B142" s="92"/>
      <c r="C142" s="21" t="s">
        <v>96</v>
      </c>
      <c r="D142" s="21" t="s">
        <v>91</v>
      </c>
      <c r="E142" s="22">
        <v>2</v>
      </c>
      <c r="F142" s="22"/>
      <c r="G142" s="22">
        <f t="shared" si="9"/>
        <v>0</v>
      </c>
      <c r="H142" s="52" t="s">
        <v>247</v>
      </c>
      <c r="I142" s="52" t="s">
        <v>260</v>
      </c>
      <c r="J142" s="89"/>
    </row>
    <row r="143" spans="1:10" ht="28.05" customHeight="1" x14ac:dyDescent="0.15">
      <c r="A143" s="21">
        <v>3</v>
      </c>
      <c r="B143" s="93" t="s">
        <v>97</v>
      </c>
      <c r="C143" s="94"/>
      <c r="D143" s="21" t="s">
        <v>87</v>
      </c>
      <c r="E143" s="22">
        <v>1</v>
      </c>
      <c r="F143" s="22"/>
      <c r="G143" s="22">
        <f t="shared" si="9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3" t="s">
        <v>98</v>
      </c>
      <c r="C144" s="94"/>
      <c r="D144" s="21" t="s">
        <v>49</v>
      </c>
      <c r="E144" s="22">
        <f>E134</f>
        <v>6.16</v>
      </c>
      <c r="F144" s="22"/>
      <c r="G144" s="22">
        <f t="shared" si="9"/>
        <v>0</v>
      </c>
      <c r="H144" s="21"/>
      <c r="I144" s="21"/>
      <c r="J144" s="39"/>
    </row>
    <row r="145" spans="1:10" ht="28.05" customHeight="1" x14ac:dyDescent="0.15">
      <c r="A145" s="21">
        <v>5</v>
      </c>
      <c r="B145" s="92" t="s">
        <v>99</v>
      </c>
      <c r="C145" s="92"/>
      <c r="D145" s="21" t="s">
        <v>49</v>
      </c>
      <c r="E145" s="22">
        <f>E144</f>
        <v>6.16</v>
      </c>
      <c r="F145" s="22"/>
      <c r="G145" s="22">
        <f t="shared" si="9"/>
        <v>0</v>
      </c>
      <c r="H145" s="21"/>
      <c r="I145" s="21"/>
      <c r="J145" s="39"/>
    </row>
    <row r="146" spans="1:10" ht="28.05" customHeight="1" x14ac:dyDescent="0.15">
      <c r="A146" s="21" t="s">
        <v>100</v>
      </c>
      <c r="B146" s="97" t="s">
        <v>101</v>
      </c>
      <c r="C146" s="98"/>
      <c r="D146" s="98"/>
      <c r="E146" s="99"/>
      <c r="F146" s="100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102</v>
      </c>
      <c r="B147" s="97" t="s">
        <v>103</v>
      </c>
      <c r="C147" s="98"/>
      <c r="D147" s="98"/>
      <c r="E147" s="100"/>
      <c r="F147" s="24">
        <v>0.09</v>
      </c>
      <c r="G147" s="22">
        <f>F147*G146</f>
        <v>0</v>
      </c>
      <c r="H147" s="21"/>
      <c r="I147" s="21"/>
      <c r="J147" s="39"/>
    </row>
    <row r="148" spans="1:10" ht="28.05" customHeight="1" x14ac:dyDescent="0.15">
      <c r="A148" s="21" t="s">
        <v>104</v>
      </c>
      <c r="B148" s="97" t="s">
        <v>105</v>
      </c>
      <c r="C148" s="98"/>
      <c r="D148" s="98"/>
      <c r="E148" s="100"/>
      <c r="F148" s="24">
        <v>0.13</v>
      </c>
      <c r="G148" s="22">
        <f>(G146+G147)*F148</f>
        <v>0</v>
      </c>
      <c r="H148" s="21"/>
      <c r="I148" s="21"/>
      <c r="J148" s="39"/>
    </row>
    <row r="149" spans="1:10" ht="28.05" customHeight="1" x14ac:dyDescent="0.15">
      <c r="A149" s="21" t="s">
        <v>106</v>
      </c>
      <c r="B149" s="97" t="s">
        <v>107</v>
      </c>
      <c r="C149" s="98"/>
      <c r="D149" s="98"/>
      <c r="E149" s="99"/>
      <c r="F149" s="100"/>
      <c r="G149" s="22">
        <f>SUM(G146:G148)</f>
        <v>0</v>
      </c>
      <c r="H149" s="21"/>
      <c r="I149" s="21"/>
      <c r="J149" s="39"/>
    </row>
    <row r="150" spans="1:10" ht="37.950000000000003" customHeight="1" x14ac:dyDescent="0.15">
      <c r="A150" s="92" t="s">
        <v>108</v>
      </c>
      <c r="B150" s="92"/>
      <c r="C150" s="92"/>
      <c r="D150" s="92"/>
      <c r="E150" s="101"/>
      <c r="F150" s="101"/>
      <c r="G150" s="25">
        <f>G149/((G127/10^3)*(I127/10^3))</f>
        <v>0</v>
      </c>
      <c r="H150" s="21"/>
      <c r="I150" s="21"/>
      <c r="J150" s="39"/>
    </row>
  </sheetData>
  <mergeCells count="96">
    <mergeCell ref="J104:J105"/>
    <mergeCell ref="J129:J130"/>
    <mergeCell ref="J138:J142"/>
    <mergeCell ref="J113:J117"/>
    <mergeCell ref="J79:J80"/>
    <mergeCell ref="J88:J92"/>
    <mergeCell ref="J4:J5"/>
    <mergeCell ref="J29:J30"/>
    <mergeCell ref="J54:J55"/>
    <mergeCell ref="B146:F146"/>
    <mergeCell ref="B147:E147"/>
    <mergeCell ref="B121:F121"/>
    <mergeCell ref="B122:E122"/>
    <mergeCell ref="B123:E123"/>
    <mergeCell ref="B124:F124"/>
    <mergeCell ref="A125:F125"/>
    <mergeCell ref="A101:I101"/>
    <mergeCell ref="B103:C103"/>
    <mergeCell ref="B118:C118"/>
    <mergeCell ref="B119:C119"/>
    <mergeCell ref="B120:C120"/>
    <mergeCell ref="A104:A112"/>
    <mergeCell ref="B148:E148"/>
    <mergeCell ref="B149:F149"/>
    <mergeCell ref="A150:F150"/>
    <mergeCell ref="A126:I126"/>
    <mergeCell ref="B128:C128"/>
    <mergeCell ref="B143:C143"/>
    <mergeCell ref="B144:C144"/>
    <mergeCell ref="B145:C145"/>
    <mergeCell ref="A129:A137"/>
    <mergeCell ref="A138:A142"/>
    <mergeCell ref="B129:B137"/>
    <mergeCell ref="B138:B142"/>
    <mergeCell ref="A113:A117"/>
    <mergeCell ref="B104:B112"/>
    <mergeCell ref="B113:B117"/>
    <mergeCell ref="B96:F96"/>
    <mergeCell ref="B97:E97"/>
    <mergeCell ref="B98:E98"/>
    <mergeCell ref="B99:F99"/>
    <mergeCell ref="A100:F100"/>
    <mergeCell ref="A76:I76"/>
    <mergeCell ref="B78:C78"/>
    <mergeCell ref="B93:C93"/>
    <mergeCell ref="B94:C94"/>
    <mergeCell ref="B95:C95"/>
    <mergeCell ref="A79:A87"/>
    <mergeCell ref="A88:A92"/>
    <mergeCell ref="B79:B87"/>
    <mergeCell ref="B88:B92"/>
    <mergeCell ref="B71:F71"/>
    <mergeCell ref="B72:E72"/>
    <mergeCell ref="B73:E73"/>
    <mergeCell ref="B74:F74"/>
    <mergeCell ref="A75:F75"/>
    <mergeCell ref="A51:I51"/>
    <mergeCell ref="B53:C53"/>
    <mergeCell ref="B68:C68"/>
    <mergeCell ref="B69:C69"/>
    <mergeCell ref="B70:C70"/>
    <mergeCell ref="A54:A62"/>
    <mergeCell ref="A63:A67"/>
    <mergeCell ref="B54:B62"/>
    <mergeCell ref="B63:B67"/>
    <mergeCell ref="B46:F46"/>
    <mergeCell ref="B47:E47"/>
    <mergeCell ref="B48:E48"/>
    <mergeCell ref="B49:F49"/>
    <mergeCell ref="A50:F50"/>
    <mergeCell ref="B45:C45"/>
    <mergeCell ref="A29:A37"/>
    <mergeCell ref="A38:A42"/>
    <mergeCell ref="B29:B37"/>
    <mergeCell ref="B38:B42"/>
    <mergeCell ref="A25:F25"/>
    <mergeCell ref="A26:I26"/>
    <mergeCell ref="B28:C28"/>
    <mergeCell ref="B43:C43"/>
    <mergeCell ref="B44:C44"/>
    <mergeCell ref="J13:J17"/>
    <mergeCell ref="J38:J42"/>
    <mergeCell ref="J63:J67"/>
    <mergeCell ref="A1:I1"/>
    <mergeCell ref="B3:C3"/>
    <mergeCell ref="B18:C18"/>
    <mergeCell ref="B19:C19"/>
    <mergeCell ref="B20:C20"/>
    <mergeCell ref="A4:A12"/>
    <mergeCell ref="A13:A17"/>
    <mergeCell ref="B4:B12"/>
    <mergeCell ref="B13:B17"/>
    <mergeCell ref="B21:F21"/>
    <mergeCell ref="B22:E22"/>
    <mergeCell ref="B23:E23"/>
    <mergeCell ref="B24:F24"/>
  </mergeCells>
  <phoneticPr fontId="24" type="noConversion"/>
  <printOptions horizontalCentered="1"/>
  <pageMargins left="0.39" right="0.39" top="0.39" bottom="0.39" header="0.31" footer="0.31"/>
  <pageSetup paperSize="9" scale="75" fitToHeight="0" orientation="portrait" r:id="rId1"/>
  <rowBreaks count="5" manualBreakCount="5">
    <brk id="25" max="9" man="1"/>
    <brk id="50" max="9" man="1"/>
    <brk id="75" max="9" man="1"/>
    <brk id="100" max="9" man="1"/>
    <brk id="12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50"/>
  <sheetViews>
    <sheetView view="pageBreakPreview" topLeftCell="A10" zoomScale="75" zoomScaleNormal="115" zoomScaleSheetLayoutView="75" workbookViewId="0">
      <selection activeCell="J11" sqref="J11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2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16.44140625" style="17" customWidth="1"/>
    <col min="10" max="10" width="16" style="17" customWidth="1"/>
    <col min="11" max="11" width="10.6640625" style="15"/>
    <col min="12" max="12" width="12.88671875" style="15"/>
    <col min="13" max="251" width="10" style="15"/>
    <col min="252" max="252" width="6.21875" style="15" customWidth="1"/>
    <col min="253" max="253" width="7.44140625" style="15" customWidth="1"/>
    <col min="254" max="254" width="12.44140625" style="15" customWidth="1"/>
    <col min="255" max="255" width="10" style="15"/>
    <col min="256" max="256" width="13.109375" style="15" customWidth="1"/>
    <col min="257" max="257" width="10.88671875" style="15" customWidth="1"/>
    <col min="258" max="258" width="11.21875" style="15" customWidth="1"/>
    <col min="259" max="259" width="11.88671875" style="15" customWidth="1"/>
    <col min="260" max="260" width="33.5546875" style="15" customWidth="1"/>
    <col min="261" max="261" width="16" style="15" customWidth="1"/>
    <col min="262" max="507" width="10" style="15"/>
    <col min="508" max="508" width="6.21875" style="15" customWidth="1"/>
    <col min="509" max="509" width="7.44140625" style="15" customWidth="1"/>
    <col min="510" max="510" width="12.44140625" style="15" customWidth="1"/>
    <col min="511" max="511" width="10" style="15"/>
    <col min="512" max="512" width="13.109375" style="15" customWidth="1"/>
    <col min="513" max="513" width="10.88671875" style="15" customWidth="1"/>
    <col min="514" max="514" width="11.21875" style="15" customWidth="1"/>
    <col min="515" max="515" width="11.88671875" style="15" customWidth="1"/>
    <col min="516" max="516" width="33.5546875" style="15" customWidth="1"/>
    <col min="517" max="517" width="16" style="15" customWidth="1"/>
    <col min="518" max="763" width="10" style="15"/>
    <col min="764" max="764" width="6.21875" style="15" customWidth="1"/>
    <col min="765" max="765" width="7.44140625" style="15" customWidth="1"/>
    <col min="766" max="766" width="12.44140625" style="15" customWidth="1"/>
    <col min="767" max="767" width="10" style="15"/>
    <col min="768" max="768" width="13.109375" style="15" customWidth="1"/>
    <col min="769" max="769" width="10.88671875" style="15" customWidth="1"/>
    <col min="770" max="770" width="11.21875" style="15" customWidth="1"/>
    <col min="771" max="771" width="11.88671875" style="15" customWidth="1"/>
    <col min="772" max="772" width="33.5546875" style="15" customWidth="1"/>
    <col min="773" max="773" width="16" style="15" customWidth="1"/>
    <col min="774" max="1019" width="10" style="15"/>
    <col min="1020" max="1020" width="6.21875" style="15" customWidth="1"/>
    <col min="1021" max="1021" width="7.44140625" style="15" customWidth="1"/>
    <col min="1022" max="1022" width="12.44140625" style="15" customWidth="1"/>
    <col min="1023" max="1023" width="10" style="15"/>
    <col min="1024" max="1024" width="13.109375" style="15" customWidth="1"/>
    <col min="1025" max="1025" width="10.88671875" style="15" customWidth="1"/>
    <col min="1026" max="1026" width="11.21875" style="15" customWidth="1"/>
    <col min="1027" max="1027" width="11.88671875" style="15" customWidth="1"/>
    <col min="1028" max="1028" width="33.5546875" style="15" customWidth="1"/>
    <col min="1029" max="1029" width="16" style="15" customWidth="1"/>
    <col min="1030" max="1275" width="10" style="15"/>
    <col min="1276" max="1276" width="6.21875" style="15" customWidth="1"/>
    <col min="1277" max="1277" width="7.44140625" style="15" customWidth="1"/>
    <col min="1278" max="1278" width="12.44140625" style="15" customWidth="1"/>
    <col min="1279" max="1279" width="10" style="15"/>
    <col min="1280" max="1280" width="13.109375" style="15" customWidth="1"/>
    <col min="1281" max="1281" width="10.88671875" style="15" customWidth="1"/>
    <col min="1282" max="1282" width="11.21875" style="15" customWidth="1"/>
    <col min="1283" max="1283" width="11.88671875" style="15" customWidth="1"/>
    <col min="1284" max="1284" width="33.5546875" style="15" customWidth="1"/>
    <col min="1285" max="1285" width="16" style="15" customWidth="1"/>
    <col min="1286" max="1531" width="10" style="15"/>
    <col min="1532" max="1532" width="6.21875" style="15" customWidth="1"/>
    <col min="1533" max="1533" width="7.44140625" style="15" customWidth="1"/>
    <col min="1534" max="1534" width="12.44140625" style="15" customWidth="1"/>
    <col min="1535" max="1535" width="10" style="15"/>
    <col min="1536" max="1536" width="13.109375" style="15" customWidth="1"/>
    <col min="1537" max="1537" width="10.88671875" style="15" customWidth="1"/>
    <col min="1538" max="1538" width="11.21875" style="15" customWidth="1"/>
    <col min="1539" max="1539" width="11.88671875" style="15" customWidth="1"/>
    <col min="1540" max="1540" width="33.5546875" style="15" customWidth="1"/>
    <col min="1541" max="1541" width="16" style="15" customWidth="1"/>
    <col min="1542" max="1787" width="10" style="15"/>
    <col min="1788" max="1788" width="6.21875" style="15" customWidth="1"/>
    <col min="1789" max="1789" width="7.44140625" style="15" customWidth="1"/>
    <col min="1790" max="1790" width="12.44140625" style="15" customWidth="1"/>
    <col min="1791" max="1791" width="10" style="15"/>
    <col min="1792" max="1792" width="13.109375" style="15" customWidth="1"/>
    <col min="1793" max="1793" width="10.88671875" style="15" customWidth="1"/>
    <col min="1794" max="1794" width="11.21875" style="15" customWidth="1"/>
    <col min="1795" max="1795" width="11.88671875" style="15" customWidth="1"/>
    <col min="1796" max="1796" width="33.5546875" style="15" customWidth="1"/>
    <col min="1797" max="1797" width="16" style="15" customWidth="1"/>
    <col min="1798" max="2043" width="10" style="15"/>
    <col min="2044" max="2044" width="6.21875" style="15" customWidth="1"/>
    <col min="2045" max="2045" width="7.44140625" style="15" customWidth="1"/>
    <col min="2046" max="2046" width="12.44140625" style="15" customWidth="1"/>
    <col min="2047" max="2047" width="10" style="15"/>
    <col min="2048" max="2048" width="13.109375" style="15" customWidth="1"/>
    <col min="2049" max="2049" width="10.88671875" style="15" customWidth="1"/>
    <col min="2050" max="2050" width="11.21875" style="15" customWidth="1"/>
    <col min="2051" max="2051" width="11.88671875" style="15" customWidth="1"/>
    <col min="2052" max="2052" width="33.5546875" style="15" customWidth="1"/>
    <col min="2053" max="2053" width="16" style="15" customWidth="1"/>
    <col min="2054" max="2299" width="10" style="15"/>
    <col min="2300" max="2300" width="6.21875" style="15" customWidth="1"/>
    <col min="2301" max="2301" width="7.44140625" style="15" customWidth="1"/>
    <col min="2302" max="2302" width="12.44140625" style="15" customWidth="1"/>
    <col min="2303" max="2303" width="10" style="15"/>
    <col min="2304" max="2304" width="13.109375" style="15" customWidth="1"/>
    <col min="2305" max="2305" width="10.88671875" style="15" customWidth="1"/>
    <col min="2306" max="2306" width="11.21875" style="15" customWidth="1"/>
    <col min="2307" max="2307" width="11.88671875" style="15" customWidth="1"/>
    <col min="2308" max="2308" width="33.5546875" style="15" customWidth="1"/>
    <col min="2309" max="2309" width="16" style="15" customWidth="1"/>
    <col min="2310" max="2555" width="10" style="15"/>
    <col min="2556" max="2556" width="6.21875" style="15" customWidth="1"/>
    <col min="2557" max="2557" width="7.44140625" style="15" customWidth="1"/>
    <col min="2558" max="2558" width="12.44140625" style="15" customWidth="1"/>
    <col min="2559" max="2559" width="10" style="15"/>
    <col min="2560" max="2560" width="13.109375" style="15" customWidth="1"/>
    <col min="2561" max="2561" width="10.88671875" style="15" customWidth="1"/>
    <col min="2562" max="2562" width="11.21875" style="15" customWidth="1"/>
    <col min="2563" max="2563" width="11.88671875" style="15" customWidth="1"/>
    <col min="2564" max="2564" width="33.5546875" style="15" customWidth="1"/>
    <col min="2565" max="2565" width="16" style="15" customWidth="1"/>
    <col min="2566" max="2811" width="10" style="15"/>
    <col min="2812" max="2812" width="6.21875" style="15" customWidth="1"/>
    <col min="2813" max="2813" width="7.44140625" style="15" customWidth="1"/>
    <col min="2814" max="2814" width="12.44140625" style="15" customWidth="1"/>
    <col min="2815" max="2815" width="10" style="15"/>
    <col min="2816" max="2816" width="13.109375" style="15" customWidth="1"/>
    <col min="2817" max="2817" width="10.88671875" style="15" customWidth="1"/>
    <col min="2818" max="2818" width="11.21875" style="15" customWidth="1"/>
    <col min="2819" max="2819" width="11.88671875" style="15" customWidth="1"/>
    <col min="2820" max="2820" width="33.5546875" style="15" customWidth="1"/>
    <col min="2821" max="2821" width="16" style="15" customWidth="1"/>
    <col min="2822" max="3067" width="10" style="15"/>
    <col min="3068" max="3068" width="6.21875" style="15" customWidth="1"/>
    <col min="3069" max="3069" width="7.44140625" style="15" customWidth="1"/>
    <col min="3070" max="3070" width="12.44140625" style="15" customWidth="1"/>
    <col min="3071" max="3071" width="10" style="15"/>
    <col min="3072" max="3072" width="13.109375" style="15" customWidth="1"/>
    <col min="3073" max="3073" width="10.88671875" style="15" customWidth="1"/>
    <col min="3074" max="3074" width="11.21875" style="15" customWidth="1"/>
    <col min="3075" max="3075" width="11.88671875" style="15" customWidth="1"/>
    <col min="3076" max="3076" width="33.5546875" style="15" customWidth="1"/>
    <col min="3077" max="3077" width="16" style="15" customWidth="1"/>
    <col min="3078" max="3323" width="10" style="15"/>
    <col min="3324" max="3324" width="6.21875" style="15" customWidth="1"/>
    <col min="3325" max="3325" width="7.44140625" style="15" customWidth="1"/>
    <col min="3326" max="3326" width="12.44140625" style="15" customWidth="1"/>
    <col min="3327" max="3327" width="10" style="15"/>
    <col min="3328" max="3328" width="13.109375" style="15" customWidth="1"/>
    <col min="3329" max="3329" width="10.88671875" style="15" customWidth="1"/>
    <col min="3330" max="3330" width="11.21875" style="15" customWidth="1"/>
    <col min="3331" max="3331" width="11.88671875" style="15" customWidth="1"/>
    <col min="3332" max="3332" width="33.5546875" style="15" customWidth="1"/>
    <col min="3333" max="3333" width="16" style="15" customWidth="1"/>
    <col min="3334" max="3579" width="10" style="15"/>
    <col min="3580" max="3580" width="6.21875" style="15" customWidth="1"/>
    <col min="3581" max="3581" width="7.44140625" style="15" customWidth="1"/>
    <col min="3582" max="3582" width="12.44140625" style="15" customWidth="1"/>
    <col min="3583" max="3583" width="10" style="15"/>
    <col min="3584" max="3584" width="13.109375" style="15" customWidth="1"/>
    <col min="3585" max="3585" width="10.88671875" style="15" customWidth="1"/>
    <col min="3586" max="3586" width="11.21875" style="15" customWidth="1"/>
    <col min="3587" max="3587" width="11.88671875" style="15" customWidth="1"/>
    <col min="3588" max="3588" width="33.5546875" style="15" customWidth="1"/>
    <col min="3589" max="3589" width="16" style="15" customWidth="1"/>
    <col min="3590" max="3835" width="10" style="15"/>
    <col min="3836" max="3836" width="6.21875" style="15" customWidth="1"/>
    <col min="3837" max="3837" width="7.44140625" style="15" customWidth="1"/>
    <col min="3838" max="3838" width="12.44140625" style="15" customWidth="1"/>
    <col min="3839" max="3839" width="10" style="15"/>
    <col min="3840" max="3840" width="13.109375" style="15" customWidth="1"/>
    <col min="3841" max="3841" width="10.88671875" style="15" customWidth="1"/>
    <col min="3842" max="3842" width="11.21875" style="15" customWidth="1"/>
    <col min="3843" max="3843" width="11.88671875" style="15" customWidth="1"/>
    <col min="3844" max="3844" width="33.5546875" style="15" customWidth="1"/>
    <col min="3845" max="3845" width="16" style="15" customWidth="1"/>
    <col min="3846" max="4091" width="10" style="15"/>
    <col min="4092" max="4092" width="6.21875" style="15" customWidth="1"/>
    <col min="4093" max="4093" width="7.44140625" style="15" customWidth="1"/>
    <col min="4094" max="4094" width="12.44140625" style="15" customWidth="1"/>
    <col min="4095" max="4095" width="10" style="15"/>
    <col min="4096" max="4096" width="13.109375" style="15" customWidth="1"/>
    <col min="4097" max="4097" width="10.88671875" style="15" customWidth="1"/>
    <col min="4098" max="4098" width="11.21875" style="15" customWidth="1"/>
    <col min="4099" max="4099" width="11.88671875" style="15" customWidth="1"/>
    <col min="4100" max="4100" width="33.5546875" style="15" customWidth="1"/>
    <col min="4101" max="4101" width="16" style="15" customWidth="1"/>
    <col min="4102" max="4347" width="10" style="15"/>
    <col min="4348" max="4348" width="6.21875" style="15" customWidth="1"/>
    <col min="4349" max="4349" width="7.44140625" style="15" customWidth="1"/>
    <col min="4350" max="4350" width="12.44140625" style="15" customWidth="1"/>
    <col min="4351" max="4351" width="10" style="15"/>
    <col min="4352" max="4352" width="13.109375" style="15" customWidth="1"/>
    <col min="4353" max="4353" width="10.88671875" style="15" customWidth="1"/>
    <col min="4354" max="4354" width="11.21875" style="15" customWidth="1"/>
    <col min="4355" max="4355" width="11.88671875" style="15" customWidth="1"/>
    <col min="4356" max="4356" width="33.5546875" style="15" customWidth="1"/>
    <col min="4357" max="4357" width="16" style="15" customWidth="1"/>
    <col min="4358" max="4603" width="10" style="15"/>
    <col min="4604" max="4604" width="6.21875" style="15" customWidth="1"/>
    <col min="4605" max="4605" width="7.44140625" style="15" customWidth="1"/>
    <col min="4606" max="4606" width="12.44140625" style="15" customWidth="1"/>
    <col min="4607" max="4607" width="10" style="15"/>
    <col min="4608" max="4608" width="13.109375" style="15" customWidth="1"/>
    <col min="4609" max="4609" width="10.88671875" style="15" customWidth="1"/>
    <col min="4610" max="4610" width="11.21875" style="15" customWidth="1"/>
    <col min="4611" max="4611" width="11.88671875" style="15" customWidth="1"/>
    <col min="4612" max="4612" width="33.5546875" style="15" customWidth="1"/>
    <col min="4613" max="4613" width="16" style="15" customWidth="1"/>
    <col min="4614" max="4859" width="10" style="15"/>
    <col min="4860" max="4860" width="6.21875" style="15" customWidth="1"/>
    <col min="4861" max="4861" width="7.44140625" style="15" customWidth="1"/>
    <col min="4862" max="4862" width="12.44140625" style="15" customWidth="1"/>
    <col min="4863" max="4863" width="10" style="15"/>
    <col min="4864" max="4864" width="13.109375" style="15" customWidth="1"/>
    <col min="4865" max="4865" width="10.88671875" style="15" customWidth="1"/>
    <col min="4866" max="4866" width="11.21875" style="15" customWidth="1"/>
    <col min="4867" max="4867" width="11.88671875" style="15" customWidth="1"/>
    <col min="4868" max="4868" width="33.5546875" style="15" customWidth="1"/>
    <col min="4869" max="4869" width="16" style="15" customWidth="1"/>
    <col min="4870" max="5115" width="10" style="15"/>
    <col min="5116" max="5116" width="6.21875" style="15" customWidth="1"/>
    <col min="5117" max="5117" width="7.44140625" style="15" customWidth="1"/>
    <col min="5118" max="5118" width="12.44140625" style="15" customWidth="1"/>
    <col min="5119" max="5119" width="10" style="15"/>
    <col min="5120" max="5120" width="13.109375" style="15" customWidth="1"/>
    <col min="5121" max="5121" width="10.88671875" style="15" customWidth="1"/>
    <col min="5122" max="5122" width="11.21875" style="15" customWidth="1"/>
    <col min="5123" max="5123" width="11.88671875" style="15" customWidth="1"/>
    <col min="5124" max="5124" width="33.5546875" style="15" customWidth="1"/>
    <col min="5125" max="5125" width="16" style="15" customWidth="1"/>
    <col min="5126" max="5371" width="10" style="15"/>
    <col min="5372" max="5372" width="6.21875" style="15" customWidth="1"/>
    <col min="5373" max="5373" width="7.44140625" style="15" customWidth="1"/>
    <col min="5374" max="5374" width="12.44140625" style="15" customWidth="1"/>
    <col min="5375" max="5375" width="10" style="15"/>
    <col min="5376" max="5376" width="13.109375" style="15" customWidth="1"/>
    <col min="5377" max="5377" width="10.88671875" style="15" customWidth="1"/>
    <col min="5378" max="5378" width="11.21875" style="15" customWidth="1"/>
    <col min="5379" max="5379" width="11.88671875" style="15" customWidth="1"/>
    <col min="5380" max="5380" width="33.5546875" style="15" customWidth="1"/>
    <col min="5381" max="5381" width="16" style="15" customWidth="1"/>
    <col min="5382" max="5627" width="10" style="15"/>
    <col min="5628" max="5628" width="6.21875" style="15" customWidth="1"/>
    <col min="5629" max="5629" width="7.44140625" style="15" customWidth="1"/>
    <col min="5630" max="5630" width="12.44140625" style="15" customWidth="1"/>
    <col min="5631" max="5631" width="10" style="15"/>
    <col min="5632" max="5632" width="13.109375" style="15" customWidth="1"/>
    <col min="5633" max="5633" width="10.88671875" style="15" customWidth="1"/>
    <col min="5634" max="5634" width="11.21875" style="15" customWidth="1"/>
    <col min="5635" max="5635" width="11.88671875" style="15" customWidth="1"/>
    <col min="5636" max="5636" width="33.5546875" style="15" customWidth="1"/>
    <col min="5637" max="5637" width="16" style="15" customWidth="1"/>
    <col min="5638" max="5883" width="10" style="15"/>
    <col min="5884" max="5884" width="6.21875" style="15" customWidth="1"/>
    <col min="5885" max="5885" width="7.44140625" style="15" customWidth="1"/>
    <col min="5886" max="5886" width="12.44140625" style="15" customWidth="1"/>
    <col min="5887" max="5887" width="10" style="15"/>
    <col min="5888" max="5888" width="13.109375" style="15" customWidth="1"/>
    <col min="5889" max="5889" width="10.88671875" style="15" customWidth="1"/>
    <col min="5890" max="5890" width="11.21875" style="15" customWidth="1"/>
    <col min="5891" max="5891" width="11.88671875" style="15" customWidth="1"/>
    <col min="5892" max="5892" width="33.5546875" style="15" customWidth="1"/>
    <col min="5893" max="5893" width="16" style="15" customWidth="1"/>
    <col min="5894" max="6139" width="10" style="15"/>
    <col min="6140" max="6140" width="6.21875" style="15" customWidth="1"/>
    <col min="6141" max="6141" width="7.44140625" style="15" customWidth="1"/>
    <col min="6142" max="6142" width="12.44140625" style="15" customWidth="1"/>
    <col min="6143" max="6143" width="10" style="15"/>
    <col min="6144" max="6144" width="13.109375" style="15" customWidth="1"/>
    <col min="6145" max="6145" width="10.88671875" style="15" customWidth="1"/>
    <col min="6146" max="6146" width="11.21875" style="15" customWidth="1"/>
    <col min="6147" max="6147" width="11.88671875" style="15" customWidth="1"/>
    <col min="6148" max="6148" width="33.5546875" style="15" customWidth="1"/>
    <col min="6149" max="6149" width="16" style="15" customWidth="1"/>
    <col min="6150" max="6395" width="10" style="15"/>
    <col min="6396" max="6396" width="6.21875" style="15" customWidth="1"/>
    <col min="6397" max="6397" width="7.44140625" style="15" customWidth="1"/>
    <col min="6398" max="6398" width="12.44140625" style="15" customWidth="1"/>
    <col min="6399" max="6399" width="10" style="15"/>
    <col min="6400" max="6400" width="13.109375" style="15" customWidth="1"/>
    <col min="6401" max="6401" width="10.88671875" style="15" customWidth="1"/>
    <col min="6402" max="6402" width="11.21875" style="15" customWidth="1"/>
    <col min="6403" max="6403" width="11.88671875" style="15" customWidth="1"/>
    <col min="6404" max="6404" width="33.5546875" style="15" customWidth="1"/>
    <col min="6405" max="6405" width="16" style="15" customWidth="1"/>
    <col min="6406" max="6651" width="10" style="15"/>
    <col min="6652" max="6652" width="6.21875" style="15" customWidth="1"/>
    <col min="6653" max="6653" width="7.44140625" style="15" customWidth="1"/>
    <col min="6654" max="6654" width="12.44140625" style="15" customWidth="1"/>
    <col min="6655" max="6655" width="10" style="15"/>
    <col min="6656" max="6656" width="13.109375" style="15" customWidth="1"/>
    <col min="6657" max="6657" width="10.88671875" style="15" customWidth="1"/>
    <col min="6658" max="6658" width="11.21875" style="15" customWidth="1"/>
    <col min="6659" max="6659" width="11.88671875" style="15" customWidth="1"/>
    <col min="6660" max="6660" width="33.5546875" style="15" customWidth="1"/>
    <col min="6661" max="6661" width="16" style="15" customWidth="1"/>
    <col min="6662" max="6907" width="10" style="15"/>
    <col min="6908" max="6908" width="6.21875" style="15" customWidth="1"/>
    <col min="6909" max="6909" width="7.44140625" style="15" customWidth="1"/>
    <col min="6910" max="6910" width="12.44140625" style="15" customWidth="1"/>
    <col min="6911" max="6911" width="10" style="15"/>
    <col min="6912" max="6912" width="13.109375" style="15" customWidth="1"/>
    <col min="6913" max="6913" width="10.88671875" style="15" customWidth="1"/>
    <col min="6914" max="6914" width="11.21875" style="15" customWidth="1"/>
    <col min="6915" max="6915" width="11.88671875" style="15" customWidth="1"/>
    <col min="6916" max="6916" width="33.5546875" style="15" customWidth="1"/>
    <col min="6917" max="6917" width="16" style="15" customWidth="1"/>
    <col min="6918" max="7163" width="10" style="15"/>
    <col min="7164" max="7164" width="6.21875" style="15" customWidth="1"/>
    <col min="7165" max="7165" width="7.44140625" style="15" customWidth="1"/>
    <col min="7166" max="7166" width="12.44140625" style="15" customWidth="1"/>
    <col min="7167" max="7167" width="10" style="15"/>
    <col min="7168" max="7168" width="13.109375" style="15" customWidth="1"/>
    <col min="7169" max="7169" width="10.88671875" style="15" customWidth="1"/>
    <col min="7170" max="7170" width="11.21875" style="15" customWidth="1"/>
    <col min="7171" max="7171" width="11.88671875" style="15" customWidth="1"/>
    <col min="7172" max="7172" width="33.5546875" style="15" customWidth="1"/>
    <col min="7173" max="7173" width="16" style="15" customWidth="1"/>
    <col min="7174" max="7419" width="10" style="15"/>
    <col min="7420" max="7420" width="6.21875" style="15" customWidth="1"/>
    <col min="7421" max="7421" width="7.44140625" style="15" customWidth="1"/>
    <col min="7422" max="7422" width="12.44140625" style="15" customWidth="1"/>
    <col min="7423" max="7423" width="10" style="15"/>
    <col min="7424" max="7424" width="13.109375" style="15" customWidth="1"/>
    <col min="7425" max="7425" width="10.88671875" style="15" customWidth="1"/>
    <col min="7426" max="7426" width="11.21875" style="15" customWidth="1"/>
    <col min="7427" max="7427" width="11.88671875" style="15" customWidth="1"/>
    <col min="7428" max="7428" width="33.5546875" style="15" customWidth="1"/>
    <col min="7429" max="7429" width="16" style="15" customWidth="1"/>
    <col min="7430" max="7675" width="10" style="15"/>
    <col min="7676" max="7676" width="6.21875" style="15" customWidth="1"/>
    <col min="7677" max="7677" width="7.44140625" style="15" customWidth="1"/>
    <col min="7678" max="7678" width="12.44140625" style="15" customWidth="1"/>
    <col min="7679" max="7679" width="10" style="15"/>
    <col min="7680" max="7680" width="13.109375" style="15" customWidth="1"/>
    <col min="7681" max="7681" width="10.88671875" style="15" customWidth="1"/>
    <col min="7682" max="7682" width="11.21875" style="15" customWidth="1"/>
    <col min="7683" max="7683" width="11.88671875" style="15" customWidth="1"/>
    <col min="7684" max="7684" width="33.5546875" style="15" customWidth="1"/>
    <col min="7685" max="7685" width="16" style="15" customWidth="1"/>
    <col min="7686" max="7931" width="10" style="15"/>
    <col min="7932" max="7932" width="6.21875" style="15" customWidth="1"/>
    <col min="7933" max="7933" width="7.44140625" style="15" customWidth="1"/>
    <col min="7934" max="7934" width="12.44140625" style="15" customWidth="1"/>
    <col min="7935" max="7935" width="10" style="15"/>
    <col min="7936" max="7936" width="13.109375" style="15" customWidth="1"/>
    <col min="7937" max="7937" width="10.88671875" style="15" customWidth="1"/>
    <col min="7938" max="7938" width="11.21875" style="15" customWidth="1"/>
    <col min="7939" max="7939" width="11.88671875" style="15" customWidth="1"/>
    <col min="7940" max="7940" width="33.5546875" style="15" customWidth="1"/>
    <col min="7941" max="7941" width="16" style="15" customWidth="1"/>
    <col min="7942" max="8187" width="10" style="15"/>
    <col min="8188" max="8188" width="6.21875" style="15" customWidth="1"/>
    <col min="8189" max="8189" width="7.44140625" style="15" customWidth="1"/>
    <col min="8190" max="8190" width="12.44140625" style="15" customWidth="1"/>
    <col min="8191" max="8191" width="10" style="15"/>
    <col min="8192" max="8192" width="13.109375" style="15" customWidth="1"/>
    <col min="8193" max="8193" width="10.88671875" style="15" customWidth="1"/>
    <col min="8194" max="8194" width="11.21875" style="15" customWidth="1"/>
    <col min="8195" max="8195" width="11.88671875" style="15" customWidth="1"/>
    <col min="8196" max="8196" width="33.5546875" style="15" customWidth="1"/>
    <col min="8197" max="8197" width="16" style="15" customWidth="1"/>
    <col min="8198" max="8443" width="10" style="15"/>
    <col min="8444" max="8444" width="6.21875" style="15" customWidth="1"/>
    <col min="8445" max="8445" width="7.44140625" style="15" customWidth="1"/>
    <col min="8446" max="8446" width="12.44140625" style="15" customWidth="1"/>
    <col min="8447" max="8447" width="10" style="15"/>
    <col min="8448" max="8448" width="13.109375" style="15" customWidth="1"/>
    <col min="8449" max="8449" width="10.88671875" style="15" customWidth="1"/>
    <col min="8450" max="8450" width="11.21875" style="15" customWidth="1"/>
    <col min="8451" max="8451" width="11.88671875" style="15" customWidth="1"/>
    <col min="8452" max="8452" width="33.5546875" style="15" customWidth="1"/>
    <col min="8453" max="8453" width="16" style="15" customWidth="1"/>
    <col min="8454" max="8699" width="10" style="15"/>
    <col min="8700" max="8700" width="6.21875" style="15" customWidth="1"/>
    <col min="8701" max="8701" width="7.44140625" style="15" customWidth="1"/>
    <col min="8702" max="8702" width="12.44140625" style="15" customWidth="1"/>
    <col min="8703" max="8703" width="10" style="15"/>
    <col min="8704" max="8704" width="13.109375" style="15" customWidth="1"/>
    <col min="8705" max="8705" width="10.88671875" style="15" customWidth="1"/>
    <col min="8706" max="8706" width="11.21875" style="15" customWidth="1"/>
    <col min="8707" max="8707" width="11.88671875" style="15" customWidth="1"/>
    <col min="8708" max="8708" width="33.5546875" style="15" customWidth="1"/>
    <col min="8709" max="8709" width="16" style="15" customWidth="1"/>
    <col min="8710" max="8955" width="10" style="15"/>
    <col min="8956" max="8956" width="6.21875" style="15" customWidth="1"/>
    <col min="8957" max="8957" width="7.44140625" style="15" customWidth="1"/>
    <col min="8958" max="8958" width="12.44140625" style="15" customWidth="1"/>
    <col min="8959" max="8959" width="10" style="15"/>
    <col min="8960" max="8960" width="13.109375" style="15" customWidth="1"/>
    <col min="8961" max="8961" width="10.88671875" style="15" customWidth="1"/>
    <col min="8962" max="8962" width="11.21875" style="15" customWidth="1"/>
    <col min="8963" max="8963" width="11.88671875" style="15" customWidth="1"/>
    <col min="8964" max="8964" width="33.5546875" style="15" customWidth="1"/>
    <col min="8965" max="8965" width="16" style="15" customWidth="1"/>
    <col min="8966" max="9211" width="10" style="15"/>
    <col min="9212" max="9212" width="6.21875" style="15" customWidth="1"/>
    <col min="9213" max="9213" width="7.44140625" style="15" customWidth="1"/>
    <col min="9214" max="9214" width="12.44140625" style="15" customWidth="1"/>
    <col min="9215" max="9215" width="10" style="15"/>
    <col min="9216" max="9216" width="13.109375" style="15" customWidth="1"/>
    <col min="9217" max="9217" width="10.88671875" style="15" customWidth="1"/>
    <col min="9218" max="9218" width="11.21875" style="15" customWidth="1"/>
    <col min="9219" max="9219" width="11.88671875" style="15" customWidth="1"/>
    <col min="9220" max="9220" width="33.5546875" style="15" customWidth="1"/>
    <col min="9221" max="9221" width="16" style="15" customWidth="1"/>
    <col min="9222" max="9467" width="10" style="15"/>
    <col min="9468" max="9468" width="6.21875" style="15" customWidth="1"/>
    <col min="9469" max="9469" width="7.44140625" style="15" customWidth="1"/>
    <col min="9470" max="9470" width="12.44140625" style="15" customWidth="1"/>
    <col min="9471" max="9471" width="10" style="15"/>
    <col min="9472" max="9472" width="13.109375" style="15" customWidth="1"/>
    <col min="9473" max="9473" width="10.88671875" style="15" customWidth="1"/>
    <col min="9474" max="9474" width="11.21875" style="15" customWidth="1"/>
    <col min="9475" max="9475" width="11.88671875" style="15" customWidth="1"/>
    <col min="9476" max="9476" width="33.5546875" style="15" customWidth="1"/>
    <col min="9477" max="9477" width="16" style="15" customWidth="1"/>
    <col min="9478" max="9723" width="10" style="15"/>
    <col min="9724" max="9724" width="6.21875" style="15" customWidth="1"/>
    <col min="9725" max="9725" width="7.44140625" style="15" customWidth="1"/>
    <col min="9726" max="9726" width="12.44140625" style="15" customWidth="1"/>
    <col min="9727" max="9727" width="10" style="15"/>
    <col min="9728" max="9728" width="13.109375" style="15" customWidth="1"/>
    <col min="9729" max="9729" width="10.88671875" style="15" customWidth="1"/>
    <col min="9730" max="9730" width="11.21875" style="15" customWidth="1"/>
    <col min="9731" max="9731" width="11.88671875" style="15" customWidth="1"/>
    <col min="9732" max="9732" width="33.5546875" style="15" customWidth="1"/>
    <col min="9733" max="9733" width="16" style="15" customWidth="1"/>
    <col min="9734" max="9979" width="10" style="15"/>
    <col min="9980" max="9980" width="6.21875" style="15" customWidth="1"/>
    <col min="9981" max="9981" width="7.44140625" style="15" customWidth="1"/>
    <col min="9982" max="9982" width="12.44140625" style="15" customWidth="1"/>
    <col min="9983" max="9983" width="10" style="15"/>
    <col min="9984" max="9984" width="13.109375" style="15" customWidth="1"/>
    <col min="9985" max="9985" width="10.88671875" style="15" customWidth="1"/>
    <col min="9986" max="9986" width="11.21875" style="15" customWidth="1"/>
    <col min="9987" max="9987" width="11.88671875" style="15" customWidth="1"/>
    <col min="9988" max="9988" width="33.5546875" style="15" customWidth="1"/>
    <col min="9989" max="9989" width="16" style="15" customWidth="1"/>
    <col min="9990" max="10235" width="10" style="15"/>
    <col min="10236" max="10236" width="6.21875" style="15" customWidth="1"/>
    <col min="10237" max="10237" width="7.44140625" style="15" customWidth="1"/>
    <col min="10238" max="10238" width="12.44140625" style="15" customWidth="1"/>
    <col min="10239" max="10239" width="10" style="15"/>
    <col min="10240" max="10240" width="13.109375" style="15" customWidth="1"/>
    <col min="10241" max="10241" width="10.88671875" style="15" customWidth="1"/>
    <col min="10242" max="10242" width="11.21875" style="15" customWidth="1"/>
    <col min="10243" max="10243" width="11.88671875" style="15" customWidth="1"/>
    <col min="10244" max="10244" width="33.5546875" style="15" customWidth="1"/>
    <col min="10245" max="10245" width="16" style="15" customWidth="1"/>
    <col min="10246" max="10491" width="10" style="15"/>
    <col min="10492" max="10492" width="6.21875" style="15" customWidth="1"/>
    <col min="10493" max="10493" width="7.44140625" style="15" customWidth="1"/>
    <col min="10494" max="10494" width="12.44140625" style="15" customWidth="1"/>
    <col min="10495" max="10495" width="10" style="15"/>
    <col min="10496" max="10496" width="13.109375" style="15" customWidth="1"/>
    <col min="10497" max="10497" width="10.88671875" style="15" customWidth="1"/>
    <col min="10498" max="10498" width="11.21875" style="15" customWidth="1"/>
    <col min="10499" max="10499" width="11.88671875" style="15" customWidth="1"/>
    <col min="10500" max="10500" width="33.5546875" style="15" customWidth="1"/>
    <col min="10501" max="10501" width="16" style="15" customWidth="1"/>
    <col min="10502" max="10747" width="10" style="15"/>
    <col min="10748" max="10748" width="6.21875" style="15" customWidth="1"/>
    <col min="10749" max="10749" width="7.44140625" style="15" customWidth="1"/>
    <col min="10750" max="10750" width="12.44140625" style="15" customWidth="1"/>
    <col min="10751" max="10751" width="10" style="15"/>
    <col min="10752" max="10752" width="13.109375" style="15" customWidth="1"/>
    <col min="10753" max="10753" width="10.88671875" style="15" customWidth="1"/>
    <col min="10754" max="10754" width="11.21875" style="15" customWidth="1"/>
    <col min="10755" max="10755" width="11.88671875" style="15" customWidth="1"/>
    <col min="10756" max="10756" width="33.5546875" style="15" customWidth="1"/>
    <col min="10757" max="10757" width="16" style="15" customWidth="1"/>
    <col min="10758" max="11003" width="10" style="15"/>
    <col min="11004" max="11004" width="6.21875" style="15" customWidth="1"/>
    <col min="11005" max="11005" width="7.44140625" style="15" customWidth="1"/>
    <col min="11006" max="11006" width="12.44140625" style="15" customWidth="1"/>
    <col min="11007" max="11007" width="10" style="15"/>
    <col min="11008" max="11008" width="13.109375" style="15" customWidth="1"/>
    <col min="11009" max="11009" width="10.88671875" style="15" customWidth="1"/>
    <col min="11010" max="11010" width="11.21875" style="15" customWidth="1"/>
    <col min="11011" max="11011" width="11.88671875" style="15" customWidth="1"/>
    <col min="11012" max="11012" width="33.5546875" style="15" customWidth="1"/>
    <col min="11013" max="11013" width="16" style="15" customWidth="1"/>
    <col min="11014" max="11259" width="10" style="15"/>
    <col min="11260" max="11260" width="6.21875" style="15" customWidth="1"/>
    <col min="11261" max="11261" width="7.44140625" style="15" customWidth="1"/>
    <col min="11262" max="11262" width="12.44140625" style="15" customWidth="1"/>
    <col min="11263" max="11263" width="10" style="15"/>
    <col min="11264" max="11264" width="13.109375" style="15" customWidth="1"/>
    <col min="11265" max="11265" width="10.88671875" style="15" customWidth="1"/>
    <col min="11266" max="11266" width="11.21875" style="15" customWidth="1"/>
    <col min="11267" max="11267" width="11.88671875" style="15" customWidth="1"/>
    <col min="11268" max="11268" width="33.5546875" style="15" customWidth="1"/>
    <col min="11269" max="11269" width="16" style="15" customWidth="1"/>
    <col min="11270" max="11515" width="10" style="15"/>
    <col min="11516" max="11516" width="6.21875" style="15" customWidth="1"/>
    <col min="11517" max="11517" width="7.44140625" style="15" customWidth="1"/>
    <col min="11518" max="11518" width="12.44140625" style="15" customWidth="1"/>
    <col min="11519" max="11519" width="10" style="15"/>
    <col min="11520" max="11520" width="13.109375" style="15" customWidth="1"/>
    <col min="11521" max="11521" width="10.88671875" style="15" customWidth="1"/>
    <col min="11522" max="11522" width="11.21875" style="15" customWidth="1"/>
    <col min="11523" max="11523" width="11.88671875" style="15" customWidth="1"/>
    <col min="11524" max="11524" width="33.5546875" style="15" customWidth="1"/>
    <col min="11525" max="11525" width="16" style="15" customWidth="1"/>
    <col min="11526" max="11771" width="10" style="15"/>
    <col min="11772" max="11772" width="6.21875" style="15" customWidth="1"/>
    <col min="11773" max="11773" width="7.44140625" style="15" customWidth="1"/>
    <col min="11774" max="11774" width="12.44140625" style="15" customWidth="1"/>
    <col min="11775" max="11775" width="10" style="15"/>
    <col min="11776" max="11776" width="13.109375" style="15" customWidth="1"/>
    <col min="11777" max="11777" width="10.88671875" style="15" customWidth="1"/>
    <col min="11778" max="11778" width="11.21875" style="15" customWidth="1"/>
    <col min="11779" max="11779" width="11.88671875" style="15" customWidth="1"/>
    <col min="11780" max="11780" width="33.5546875" style="15" customWidth="1"/>
    <col min="11781" max="11781" width="16" style="15" customWidth="1"/>
    <col min="11782" max="12027" width="10" style="15"/>
    <col min="12028" max="12028" width="6.21875" style="15" customWidth="1"/>
    <col min="12029" max="12029" width="7.44140625" style="15" customWidth="1"/>
    <col min="12030" max="12030" width="12.44140625" style="15" customWidth="1"/>
    <col min="12031" max="12031" width="10" style="15"/>
    <col min="12032" max="12032" width="13.109375" style="15" customWidth="1"/>
    <col min="12033" max="12033" width="10.88671875" style="15" customWidth="1"/>
    <col min="12034" max="12034" width="11.21875" style="15" customWidth="1"/>
    <col min="12035" max="12035" width="11.88671875" style="15" customWidth="1"/>
    <col min="12036" max="12036" width="33.5546875" style="15" customWidth="1"/>
    <col min="12037" max="12037" width="16" style="15" customWidth="1"/>
    <col min="12038" max="12283" width="10" style="15"/>
    <col min="12284" max="12284" width="6.21875" style="15" customWidth="1"/>
    <col min="12285" max="12285" width="7.44140625" style="15" customWidth="1"/>
    <col min="12286" max="12286" width="12.44140625" style="15" customWidth="1"/>
    <col min="12287" max="12287" width="10" style="15"/>
    <col min="12288" max="12288" width="13.109375" style="15" customWidth="1"/>
    <col min="12289" max="12289" width="10.88671875" style="15" customWidth="1"/>
    <col min="12290" max="12290" width="11.21875" style="15" customWidth="1"/>
    <col min="12291" max="12291" width="11.88671875" style="15" customWidth="1"/>
    <col min="12292" max="12292" width="33.5546875" style="15" customWidth="1"/>
    <col min="12293" max="12293" width="16" style="15" customWidth="1"/>
    <col min="12294" max="12539" width="10" style="15"/>
    <col min="12540" max="12540" width="6.21875" style="15" customWidth="1"/>
    <col min="12541" max="12541" width="7.44140625" style="15" customWidth="1"/>
    <col min="12542" max="12542" width="12.44140625" style="15" customWidth="1"/>
    <col min="12543" max="12543" width="10" style="15"/>
    <col min="12544" max="12544" width="13.109375" style="15" customWidth="1"/>
    <col min="12545" max="12545" width="10.88671875" style="15" customWidth="1"/>
    <col min="12546" max="12546" width="11.21875" style="15" customWidth="1"/>
    <col min="12547" max="12547" width="11.88671875" style="15" customWidth="1"/>
    <col min="12548" max="12548" width="33.5546875" style="15" customWidth="1"/>
    <col min="12549" max="12549" width="16" style="15" customWidth="1"/>
    <col min="12550" max="12795" width="10" style="15"/>
    <col min="12796" max="12796" width="6.21875" style="15" customWidth="1"/>
    <col min="12797" max="12797" width="7.44140625" style="15" customWidth="1"/>
    <col min="12798" max="12798" width="12.44140625" style="15" customWidth="1"/>
    <col min="12799" max="12799" width="10" style="15"/>
    <col min="12800" max="12800" width="13.109375" style="15" customWidth="1"/>
    <col min="12801" max="12801" width="10.88671875" style="15" customWidth="1"/>
    <col min="12802" max="12802" width="11.21875" style="15" customWidth="1"/>
    <col min="12803" max="12803" width="11.88671875" style="15" customWidth="1"/>
    <col min="12804" max="12804" width="33.5546875" style="15" customWidth="1"/>
    <col min="12805" max="12805" width="16" style="15" customWidth="1"/>
    <col min="12806" max="13051" width="10" style="15"/>
    <col min="13052" max="13052" width="6.21875" style="15" customWidth="1"/>
    <col min="13053" max="13053" width="7.44140625" style="15" customWidth="1"/>
    <col min="13054" max="13054" width="12.44140625" style="15" customWidth="1"/>
    <col min="13055" max="13055" width="10" style="15"/>
    <col min="13056" max="13056" width="13.109375" style="15" customWidth="1"/>
    <col min="13057" max="13057" width="10.88671875" style="15" customWidth="1"/>
    <col min="13058" max="13058" width="11.21875" style="15" customWidth="1"/>
    <col min="13059" max="13059" width="11.88671875" style="15" customWidth="1"/>
    <col min="13060" max="13060" width="33.5546875" style="15" customWidth="1"/>
    <col min="13061" max="13061" width="16" style="15" customWidth="1"/>
    <col min="13062" max="13307" width="10" style="15"/>
    <col min="13308" max="13308" width="6.21875" style="15" customWidth="1"/>
    <col min="13309" max="13309" width="7.44140625" style="15" customWidth="1"/>
    <col min="13310" max="13310" width="12.44140625" style="15" customWidth="1"/>
    <col min="13311" max="13311" width="10" style="15"/>
    <col min="13312" max="13312" width="13.109375" style="15" customWidth="1"/>
    <col min="13313" max="13313" width="10.88671875" style="15" customWidth="1"/>
    <col min="13314" max="13314" width="11.21875" style="15" customWidth="1"/>
    <col min="13315" max="13315" width="11.88671875" style="15" customWidth="1"/>
    <col min="13316" max="13316" width="33.5546875" style="15" customWidth="1"/>
    <col min="13317" max="13317" width="16" style="15" customWidth="1"/>
    <col min="13318" max="13563" width="10" style="15"/>
    <col min="13564" max="13564" width="6.21875" style="15" customWidth="1"/>
    <col min="13565" max="13565" width="7.44140625" style="15" customWidth="1"/>
    <col min="13566" max="13566" width="12.44140625" style="15" customWidth="1"/>
    <col min="13567" max="13567" width="10" style="15"/>
    <col min="13568" max="13568" width="13.109375" style="15" customWidth="1"/>
    <col min="13569" max="13569" width="10.88671875" style="15" customWidth="1"/>
    <col min="13570" max="13570" width="11.21875" style="15" customWidth="1"/>
    <col min="13571" max="13571" width="11.88671875" style="15" customWidth="1"/>
    <col min="13572" max="13572" width="33.5546875" style="15" customWidth="1"/>
    <col min="13573" max="13573" width="16" style="15" customWidth="1"/>
    <col min="13574" max="13819" width="10" style="15"/>
    <col min="13820" max="13820" width="6.21875" style="15" customWidth="1"/>
    <col min="13821" max="13821" width="7.44140625" style="15" customWidth="1"/>
    <col min="13822" max="13822" width="12.44140625" style="15" customWidth="1"/>
    <col min="13823" max="13823" width="10" style="15"/>
    <col min="13824" max="13824" width="13.109375" style="15" customWidth="1"/>
    <col min="13825" max="13825" width="10.88671875" style="15" customWidth="1"/>
    <col min="13826" max="13826" width="11.21875" style="15" customWidth="1"/>
    <col min="13827" max="13827" width="11.88671875" style="15" customWidth="1"/>
    <col min="13828" max="13828" width="33.5546875" style="15" customWidth="1"/>
    <col min="13829" max="13829" width="16" style="15" customWidth="1"/>
    <col min="13830" max="14075" width="10" style="15"/>
    <col min="14076" max="14076" width="6.21875" style="15" customWidth="1"/>
    <col min="14077" max="14077" width="7.44140625" style="15" customWidth="1"/>
    <col min="14078" max="14078" width="12.44140625" style="15" customWidth="1"/>
    <col min="14079" max="14079" width="10" style="15"/>
    <col min="14080" max="14080" width="13.109375" style="15" customWidth="1"/>
    <col min="14081" max="14081" width="10.88671875" style="15" customWidth="1"/>
    <col min="14082" max="14082" width="11.21875" style="15" customWidth="1"/>
    <col min="14083" max="14083" width="11.88671875" style="15" customWidth="1"/>
    <col min="14084" max="14084" width="33.5546875" style="15" customWidth="1"/>
    <col min="14085" max="14085" width="16" style="15" customWidth="1"/>
    <col min="14086" max="14331" width="10" style="15"/>
    <col min="14332" max="14332" width="6.21875" style="15" customWidth="1"/>
    <col min="14333" max="14333" width="7.44140625" style="15" customWidth="1"/>
    <col min="14334" max="14334" width="12.44140625" style="15" customWidth="1"/>
    <col min="14335" max="14335" width="10" style="15"/>
    <col min="14336" max="14336" width="13.109375" style="15" customWidth="1"/>
    <col min="14337" max="14337" width="10.88671875" style="15" customWidth="1"/>
    <col min="14338" max="14338" width="11.21875" style="15" customWidth="1"/>
    <col min="14339" max="14339" width="11.88671875" style="15" customWidth="1"/>
    <col min="14340" max="14340" width="33.5546875" style="15" customWidth="1"/>
    <col min="14341" max="14341" width="16" style="15" customWidth="1"/>
    <col min="14342" max="14587" width="10" style="15"/>
    <col min="14588" max="14588" width="6.21875" style="15" customWidth="1"/>
    <col min="14589" max="14589" width="7.44140625" style="15" customWidth="1"/>
    <col min="14590" max="14590" width="12.44140625" style="15" customWidth="1"/>
    <col min="14591" max="14591" width="10" style="15"/>
    <col min="14592" max="14592" width="13.109375" style="15" customWidth="1"/>
    <col min="14593" max="14593" width="10.88671875" style="15" customWidth="1"/>
    <col min="14594" max="14594" width="11.21875" style="15" customWidth="1"/>
    <col min="14595" max="14595" width="11.88671875" style="15" customWidth="1"/>
    <col min="14596" max="14596" width="33.5546875" style="15" customWidth="1"/>
    <col min="14597" max="14597" width="16" style="15" customWidth="1"/>
    <col min="14598" max="14843" width="10" style="15"/>
    <col min="14844" max="14844" width="6.21875" style="15" customWidth="1"/>
    <col min="14845" max="14845" width="7.44140625" style="15" customWidth="1"/>
    <col min="14846" max="14846" width="12.44140625" style="15" customWidth="1"/>
    <col min="14847" max="14847" width="10" style="15"/>
    <col min="14848" max="14848" width="13.109375" style="15" customWidth="1"/>
    <col min="14849" max="14849" width="10.88671875" style="15" customWidth="1"/>
    <col min="14850" max="14850" width="11.21875" style="15" customWidth="1"/>
    <col min="14851" max="14851" width="11.88671875" style="15" customWidth="1"/>
    <col min="14852" max="14852" width="33.5546875" style="15" customWidth="1"/>
    <col min="14853" max="14853" width="16" style="15" customWidth="1"/>
    <col min="14854" max="15099" width="10" style="15"/>
    <col min="15100" max="15100" width="6.21875" style="15" customWidth="1"/>
    <col min="15101" max="15101" width="7.44140625" style="15" customWidth="1"/>
    <col min="15102" max="15102" width="12.44140625" style="15" customWidth="1"/>
    <col min="15103" max="15103" width="10" style="15"/>
    <col min="15104" max="15104" width="13.109375" style="15" customWidth="1"/>
    <col min="15105" max="15105" width="10.88671875" style="15" customWidth="1"/>
    <col min="15106" max="15106" width="11.21875" style="15" customWidth="1"/>
    <col min="15107" max="15107" width="11.88671875" style="15" customWidth="1"/>
    <col min="15108" max="15108" width="33.5546875" style="15" customWidth="1"/>
    <col min="15109" max="15109" width="16" style="15" customWidth="1"/>
    <col min="15110" max="15355" width="10" style="15"/>
    <col min="15356" max="15356" width="6.21875" style="15" customWidth="1"/>
    <col min="15357" max="15357" width="7.44140625" style="15" customWidth="1"/>
    <col min="15358" max="15358" width="12.44140625" style="15" customWidth="1"/>
    <col min="15359" max="15359" width="10" style="15"/>
    <col min="15360" max="15360" width="13.109375" style="15" customWidth="1"/>
    <col min="15361" max="15361" width="10.88671875" style="15" customWidth="1"/>
    <col min="15362" max="15362" width="11.21875" style="15" customWidth="1"/>
    <col min="15363" max="15363" width="11.88671875" style="15" customWidth="1"/>
    <col min="15364" max="15364" width="33.5546875" style="15" customWidth="1"/>
    <col min="15365" max="15365" width="16" style="15" customWidth="1"/>
    <col min="15366" max="15611" width="10" style="15"/>
    <col min="15612" max="15612" width="6.21875" style="15" customWidth="1"/>
    <col min="15613" max="15613" width="7.44140625" style="15" customWidth="1"/>
    <col min="15614" max="15614" width="12.44140625" style="15" customWidth="1"/>
    <col min="15615" max="15615" width="10" style="15"/>
    <col min="15616" max="15616" width="13.109375" style="15" customWidth="1"/>
    <col min="15617" max="15617" width="10.88671875" style="15" customWidth="1"/>
    <col min="15618" max="15618" width="11.21875" style="15" customWidth="1"/>
    <col min="15619" max="15619" width="11.88671875" style="15" customWidth="1"/>
    <col min="15620" max="15620" width="33.5546875" style="15" customWidth="1"/>
    <col min="15621" max="15621" width="16" style="15" customWidth="1"/>
    <col min="15622" max="15867" width="10" style="15"/>
    <col min="15868" max="15868" width="6.21875" style="15" customWidth="1"/>
    <col min="15869" max="15869" width="7.44140625" style="15" customWidth="1"/>
    <col min="15870" max="15870" width="12.44140625" style="15" customWidth="1"/>
    <col min="15871" max="15871" width="10" style="15"/>
    <col min="15872" max="15872" width="13.109375" style="15" customWidth="1"/>
    <col min="15873" max="15873" width="10.88671875" style="15" customWidth="1"/>
    <col min="15874" max="15874" width="11.21875" style="15" customWidth="1"/>
    <col min="15875" max="15875" width="11.88671875" style="15" customWidth="1"/>
    <col min="15876" max="15876" width="33.5546875" style="15" customWidth="1"/>
    <col min="15877" max="15877" width="16" style="15" customWidth="1"/>
    <col min="15878" max="16123" width="10" style="15"/>
    <col min="16124" max="16124" width="6.21875" style="15" customWidth="1"/>
    <col min="16125" max="16125" width="7.44140625" style="15" customWidth="1"/>
    <col min="16126" max="16126" width="12.44140625" style="15" customWidth="1"/>
    <col min="16127" max="16127" width="10" style="15"/>
    <col min="16128" max="16128" width="13.109375" style="15" customWidth="1"/>
    <col min="16129" max="16129" width="10.88671875" style="15" customWidth="1"/>
    <col min="16130" max="16130" width="11.21875" style="15" customWidth="1"/>
    <col min="16131" max="16131" width="11.88671875" style="15" customWidth="1"/>
    <col min="16132" max="16132" width="33.5546875" style="15" customWidth="1"/>
    <col min="16133" max="16133" width="16" style="15" customWidth="1"/>
    <col min="16134" max="16384" width="10" style="15"/>
  </cols>
  <sheetData>
    <row r="1" spans="1:10" ht="27" customHeight="1" x14ac:dyDescent="0.15">
      <c r="A1" s="90" t="s">
        <v>113</v>
      </c>
      <c r="B1" s="90"/>
      <c r="C1" s="90"/>
      <c r="D1" s="90"/>
      <c r="E1" s="91"/>
      <c r="F1" s="91"/>
      <c r="G1" s="91"/>
      <c r="H1" s="90"/>
      <c r="I1" s="90"/>
      <c r="J1" s="18"/>
    </row>
    <row r="2" spans="1:10" ht="16.95" customHeight="1" x14ac:dyDescent="0.15">
      <c r="F2" s="16" t="s">
        <v>67</v>
      </c>
      <c r="G2" s="20">
        <v>1000</v>
      </c>
      <c r="H2" s="17" t="s">
        <v>68</v>
      </c>
      <c r="I2" s="26">
        <v>2100</v>
      </c>
      <c r="J2" s="17" t="s">
        <v>48</v>
      </c>
    </row>
    <row r="3" spans="1:10" ht="52.05" customHeight="1" x14ac:dyDescent="0.15">
      <c r="A3" s="21" t="s">
        <v>24</v>
      </c>
      <c r="B3" s="92" t="s">
        <v>69</v>
      </c>
      <c r="C3" s="92"/>
      <c r="D3" s="21" t="s">
        <v>36</v>
      </c>
      <c r="E3" s="22" t="s">
        <v>70</v>
      </c>
      <c r="F3" s="22" t="s">
        <v>71</v>
      </c>
      <c r="G3" s="22" t="s">
        <v>72</v>
      </c>
      <c r="H3" s="21" t="s">
        <v>73</v>
      </c>
      <c r="I3" s="52" t="s">
        <v>266</v>
      </c>
      <c r="J3" s="21" t="s">
        <v>29</v>
      </c>
    </row>
    <row r="4" spans="1:10" ht="28.05" customHeight="1" x14ac:dyDescent="0.15">
      <c r="A4" s="95">
        <v>1</v>
      </c>
      <c r="B4" s="95" t="s">
        <v>74</v>
      </c>
      <c r="C4" s="23" t="s">
        <v>75</v>
      </c>
      <c r="D4" s="21" t="s">
        <v>76</v>
      </c>
      <c r="E4" s="22">
        <f>(G2/10^3+I2*2/10^3)</f>
        <v>5.2</v>
      </c>
      <c r="F4" s="22"/>
      <c r="G4" s="22">
        <f t="shared" ref="G4:G20" si="0">E4*F4</f>
        <v>0</v>
      </c>
      <c r="H4" s="21"/>
      <c r="I4" s="52" t="s">
        <v>261</v>
      </c>
      <c r="J4" s="104" t="s">
        <v>114</v>
      </c>
    </row>
    <row r="5" spans="1:10" ht="28.05" customHeight="1" x14ac:dyDescent="0.15">
      <c r="A5" s="96"/>
      <c r="B5" s="96"/>
      <c r="C5" s="23" t="s">
        <v>77</v>
      </c>
      <c r="D5" s="21" t="s">
        <v>49</v>
      </c>
      <c r="E5" s="22">
        <f>(G2/10^3)*(I2/10^3)*2</f>
        <v>4.2</v>
      </c>
      <c r="F5" s="22"/>
      <c r="G5" s="22">
        <f t="shared" si="0"/>
        <v>0</v>
      </c>
      <c r="H5" s="21"/>
      <c r="I5" s="52" t="s">
        <v>262</v>
      </c>
      <c r="J5" s="105"/>
    </row>
    <row r="6" spans="1:10" ht="28.05" customHeight="1" x14ac:dyDescent="0.15">
      <c r="A6" s="96"/>
      <c r="B6" s="96"/>
      <c r="C6" s="23" t="s">
        <v>110</v>
      </c>
      <c r="D6" s="21" t="s">
        <v>49</v>
      </c>
      <c r="E6" s="22">
        <f>(G2*1/10^3+I2*2/10^3)*0.32+E5</f>
        <v>5.8640000000000008</v>
      </c>
      <c r="F6" s="22"/>
      <c r="G6" s="22">
        <f t="shared" si="0"/>
        <v>0</v>
      </c>
      <c r="H6" s="21"/>
      <c r="I6" s="52" t="s">
        <v>263</v>
      </c>
      <c r="J6" s="22"/>
    </row>
    <row r="7" spans="1:10" ht="28.05" customHeight="1" x14ac:dyDescent="0.15">
      <c r="A7" s="96"/>
      <c r="B7" s="96"/>
      <c r="C7" s="23" t="s">
        <v>80</v>
      </c>
      <c r="D7" s="21" t="s">
        <v>81</v>
      </c>
      <c r="E7" s="22">
        <v>1</v>
      </c>
      <c r="F7" s="22"/>
      <c r="G7" s="22">
        <f t="shared" si="0"/>
        <v>0</v>
      </c>
      <c r="H7" s="21"/>
      <c r="I7" s="52" t="s">
        <v>250</v>
      </c>
      <c r="J7" s="22"/>
    </row>
    <row r="8" spans="1:10" ht="28.05" customHeight="1" x14ac:dyDescent="0.15">
      <c r="A8" s="96"/>
      <c r="B8" s="96"/>
      <c r="C8" s="23" t="s">
        <v>82</v>
      </c>
      <c r="D8" s="21" t="s">
        <v>49</v>
      </c>
      <c r="E8" s="22"/>
      <c r="F8" s="22"/>
      <c r="G8" s="22">
        <f t="shared" si="0"/>
        <v>0</v>
      </c>
      <c r="H8" s="21"/>
      <c r="I8" s="52" t="s">
        <v>251</v>
      </c>
      <c r="J8" s="22"/>
    </row>
    <row r="9" spans="1:10" ht="28.05" customHeight="1" x14ac:dyDescent="0.15">
      <c r="A9" s="96"/>
      <c r="B9" s="96"/>
      <c r="C9" s="23" t="s">
        <v>83</v>
      </c>
      <c r="D9" s="21" t="s">
        <v>49</v>
      </c>
      <c r="E9" s="22">
        <f>(G2/10^3)*(I2/10^3)</f>
        <v>2.1</v>
      </c>
      <c r="F9" s="22"/>
      <c r="G9" s="22">
        <f t="shared" si="0"/>
        <v>0</v>
      </c>
      <c r="H9" s="21"/>
      <c r="I9" s="52" t="s">
        <v>252</v>
      </c>
      <c r="J9" s="22"/>
    </row>
    <row r="10" spans="1:10" ht="28.05" customHeight="1" x14ac:dyDescent="0.15">
      <c r="A10" s="96"/>
      <c r="B10" s="96"/>
      <c r="C10" s="23" t="s">
        <v>84</v>
      </c>
      <c r="D10" s="21" t="s">
        <v>49</v>
      </c>
      <c r="E10" s="22"/>
      <c r="F10" s="22"/>
      <c r="G10" s="22">
        <f t="shared" si="0"/>
        <v>0</v>
      </c>
      <c r="H10" s="21"/>
      <c r="I10" s="52" t="s">
        <v>253</v>
      </c>
      <c r="J10" s="22"/>
    </row>
    <row r="11" spans="1:10" ht="28.05" customHeight="1" x14ac:dyDescent="0.15">
      <c r="A11" s="96"/>
      <c r="B11" s="96"/>
      <c r="C11" s="23" t="s">
        <v>85</v>
      </c>
      <c r="D11" s="21" t="s">
        <v>76</v>
      </c>
      <c r="E11" s="22">
        <f>(G2*2/10^3)+(I2*2/10^3)</f>
        <v>6.2</v>
      </c>
      <c r="F11" s="22"/>
      <c r="G11" s="22">
        <f t="shared" si="0"/>
        <v>0</v>
      </c>
      <c r="H11" s="21"/>
      <c r="I11" s="52" t="s">
        <v>254</v>
      </c>
      <c r="J11" s="22"/>
    </row>
    <row r="12" spans="1:10" ht="28.05" customHeight="1" x14ac:dyDescent="0.15">
      <c r="A12" s="96"/>
      <c r="B12" s="96"/>
      <c r="C12" s="23" t="s">
        <v>86</v>
      </c>
      <c r="D12" s="21" t="s">
        <v>87</v>
      </c>
      <c r="E12" s="22">
        <v>1</v>
      </c>
      <c r="F12" s="22"/>
      <c r="G12" s="22">
        <f t="shared" si="0"/>
        <v>0</v>
      </c>
      <c r="H12" s="21"/>
      <c r="I12" s="21" t="s">
        <v>255</v>
      </c>
      <c r="J12" s="22"/>
    </row>
    <row r="13" spans="1:10" ht="28.05" customHeight="1" x14ac:dyDescent="0.15">
      <c r="A13" s="92">
        <v>2</v>
      </c>
      <c r="B13" s="92" t="s">
        <v>89</v>
      </c>
      <c r="C13" s="23" t="s">
        <v>90</v>
      </c>
      <c r="D13" s="21" t="s">
        <v>91</v>
      </c>
      <c r="E13" s="22">
        <v>3</v>
      </c>
      <c r="F13" s="22"/>
      <c r="G13" s="22">
        <f t="shared" si="0"/>
        <v>0</v>
      </c>
      <c r="H13" s="21"/>
      <c r="I13" s="52" t="s">
        <v>256</v>
      </c>
      <c r="J13" s="106" t="s">
        <v>265</v>
      </c>
    </row>
    <row r="14" spans="1:10" ht="28.05" customHeight="1" x14ac:dyDescent="0.15">
      <c r="A14" s="92"/>
      <c r="B14" s="92"/>
      <c r="C14" s="23" t="s">
        <v>92</v>
      </c>
      <c r="D14" s="21" t="s">
        <v>91</v>
      </c>
      <c r="E14" s="22">
        <v>1</v>
      </c>
      <c r="F14" s="22"/>
      <c r="G14" s="22">
        <f t="shared" si="0"/>
        <v>0</v>
      </c>
      <c r="H14" s="21"/>
      <c r="I14" s="52" t="s">
        <v>257</v>
      </c>
      <c r="J14" s="107"/>
    </row>
    <row r="15" spans="1:10" ht="28.05" customHeight="1" x14ac:dyDescent="0.15">
      <c r="A15" s="92"/>
      <c r="B15" s="92"/>
      <c r="C15" s="23" t="s">
        <v>93</v>
      </c>
      <c r="D15" s="21" t="s">
        <v>94</v>
      </c>
      <c r="E15" s="22">
        <v>1</v>
      </c>
      <c r="F15" s="22"/>
      <c r="G15" s="22">
        <f t="shared" si="0"/>
        <v>0</v>
      </c>
      <c r="H15" s="21"/>
      <c r="I15" s="52" t="s">
        <v>258</v>
      </c>
      <c r="J15" s="107"/>
    </row>
    <row r="16" spans="1:10" ht="28.05" customHeight="1" x14ac:dyDescent="0.15">
      <c r="A16" s="92"/>
      <c r="B16" s="92"/>
      <c r="C16" s="21" t="s">
        <v>95</v>
      </c>
      <c r="D16" s="21" t="s">
        <v>91</v>
      </c>
      <c r="E16" s="22"/>
      <c r="F16" s="22"/>
      <c r="G16" s="22">
        <f t="shared" si="0"/>
        <v>0</v>
      </c>
      <c r="H16" s="21"/>
      <c r="I16" s="52" t="s">
        <v>259</v>
      </c>
      <c r="J16" s="107"/>
    </row>
    <row r="17" spans="1:10" ht="28.05" customHeight="1" x14ac:dyDescent="0.15">
      <c r="A17" s="92"/>
      <c r="B17" s="92"/>
      <c r="C17" s="21" t="s">
        <v>96</v>
      </c>
      <c r="D17" s="21" t="s">
        <v>91</v>
      </c>
      <c r="E17" s="22"/>
      <c r="F17" s="22"/>
      <c r="G17" s="22">
        <f t="shared" si="0"/>
        <v>0</v>
      </c>
      <c r="H17" s="21"/>
      <c r="I17" s="52" t="s">
        <v>260</v>
      </c>
      <c r="J17" s="108"/>
    </row>
    <row r="18" spans="1:10" ht="28.05" customHeight="1" x14ac:dyDescent="0.15">
      <c r="A18" s="21">
        <v>3</v>
      </c>
      <c r="B18" s="93" t="s">
        <v>97</v>
      </c>
      <c r="C18" s="94"/>
      <c r="D18" s="21" t="s">
        <v>87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3" t="s">
        <v>98</v>
      </c>
      <c r="C19" s="94"/>
      <c r="D19" s="21" t="s">
        <v>49</v>
      </c>
      <c r="E19" s="22">
        <f>E9</f>
        <v>2.1</v>
      </c>
      <c r="F19" s="22"/>
      <c r="G19" s="22">
        <f t="shared" si="0"/>
        <v>0</v>
      </c>
      <c r="H19" s="21"/>
      <c r="I19" s="21"/>
      <c r="J19" s="21"/>
    </row>
    <row r="20" spans="1:10" ht="28.05" customHeight="1" x14ac:dyDescent="0.15">
      <c r="A20" s="21">
        <v>5</v>
      </c>
      <c r="B20" s="92" t="s">
        <v>99</v>
      </c>
      <c r="C20" s="92"/>
      <c r="D20" s="21" t="s">
        <v>49</v>
      </c>
      <c r="E20" s="22">
        <f>E19</f>
        <v>2.1</v>
      </c>
      <c r="F20" s="22"/>
      <c r="G20" s="22">
        <f t="shared" si="0"/>
        <v>0</v>
      </c>
      <c r="H20" s="21"/>
      <c r="I20" s="21"/>
      <c r="J20" s="21"/>
    </row>
    <row r="21" spans="1:10" ht="28.05" customHeight="1" x14ac:dyDescent="0.15">
      <c r="A21" s="21" t="s">
        <v>100</v>
      </c>
      <c r="B21" s="97" t="s">
        <v>101</v>
      </c>
      <c r="C21" s="98"/>
      <c r="D21" s="98"/>
      <c r="E21" s="99"/>
      <c r="F21" s="100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102</v>
      </c>
      <c r="B22" s="97" t="s">
        <v>103</v>
      </c>
      <c r="C22" s="98"/>
      <c r="D22" s="98"/>
      <c r="E22" s="100"/>
      <c r="F22" s="24">
        <v>0.09</v>
      </c>
      <c r="G22" s="22">
        <f>F22*G21</f>
        <v>0</v>
      </c>
      <c r="H22" s="21"/>
      <c r="I22" s="21"/>
      <c r="J22" s="21"/>
    </row>
    <row r="23" spans="1:10" ht="28.05" customHeight="1" x14ac:dyDescent="0.15">
      <c r="A23" s="21" t="s">
        <v>104</v>
      </c>
      <c r="B23" s="97" t="s">
        <v>105</v>
      </c>
      <c r="C23" s="98"/>
      <c r="D23" s="98"/>
      <c r="E23" s="100"/>
      <c r="F23" s="24">
        <v>0.13</v>
      </c>
      <c r="G23" s="22">
        <f>(G21+G22)*F23</f>
        <v>0</v>
      </c>
      <c r="H23" s="21"/>
      <c r="I23" s="21"/>
      <c r="J23" s="21"/>
    </row>
    <row r="24" spans="1:10" ht="28.05" customHeight="1" x14ac:dyDescent="0.15">
      <c r="A24" s="21" t="s">
        <v>106</v>
      </c>
      <c r="B24" s="97" t="s">
        <v>107</v>
      </c>
      <c r="C24" s="98"/>
      <c r="D24" s="98"/>
      <c r="E24" s="99"/>
      <c r="F24" s="100"/>
      <c r="G24" s="22">
        <f>SUM(G21:G23)</f>
        <v>0</v>
      </c>
      <c r="H24" s="21"/>
      <c r="I24" s="21"/>
      <c r="J24" s="21"/>
    </row>
    <row r="25" spans="1:10" ht="37.950000000000003" customHeight="1" x14ac:dyDescent="0.15">
      <c r="A25" s="92" t="s">
        <v>115</v>
      </c>
      <c r="B25" s="92"/>
      <c r="C25" s="92"/>
      <c r="D25" s="92"/>
      <c r="E25" s="101"/>
      <c r="F25" s="101"/>
      <c r="G25" s="25">
        <f>G24/((G2/10^3)*(I2/10^3))</f>
        <v>0</v>
      </c>
      <c r="H25" s="21"/>
      <c r="I25" s="21"/>
      <c r="J25" s="21"/>
    </row>
    <row r="26" spans="1:10" ht="27" customHeight="1" x14ac:dyDescent="0.15">
      <c r="A26" s="90" t="s">
        <v>113</v>
      </c>
      <c r="B26" s="90"/>
      <c r="C26" s="90"/>
      <c r="D26" s="90"/>
      <c r="E26" s="91"/>
      <c r="F26" s="91"/>
      <c r="G26" s="91"/>
      <c r="H26" s="90"/>
      <c r="I26" s="90"/>
      <c r="J26" s="18"/>
    </row>
    <row r="27" spans="1:10" ht="16.95" customHeight="1" x14ac:dyDescent="0.15">
      <c r="F27" s="16" t="s">
        <v>67</v>
      </c>
      <c r="G27" s="20">
        <v>1200</v>
      </c>
      <c r="H27" s="17" t="s">
        <v>68</v>
      </c>
      <c r="I27" s="26">
        <v>2100</v>
      </c>
      <c r="J27" s="17" t="s">
        <v>109</v>
      </c>
    </row>
    <row r="28" spans="1:10" ht="52.05" customHeight="1" x14ac:dyDescent="0.15">
      <c r="A28" s="21" t="s">
        <v>24</v>
      </c>
      <c r="B28" s="92" t="s">
        <v>69</v>
      </c>
      <c r="C28" s="92"/>
      <c r="D28" s="21" t="s">
        <v>36</v>
      </c>
      <c r="E28" s="22" t="s">
        <v>70</v>
      </c>
      <c r="F28" s="22" t="s">
        <v>71</v>
      </c>
      <c r="G28" s="22" t="s">
        <v>72</v>
      </c>
      <c r="H28" s="21" t="s">
        <v>73</v>
      </c>
      <c r="I28" s="52" t="s">
        <v>266</v>
      </c>
      <c r="J28" s="21" t="s">
        <v>29</v>
      </c>
    </row>
    <row r="29" spans="1:10" ht="28.05" customHeight="1" x14ac:dyDescent="0.15">
      <c r="A29" s="95">
        <v>1</v>
      </c>
      <c r="B29" s="95" t="s">
        <v>74</v>
      </c>
      <c r="C29" s="23" t="s">
        <v>75</v>
      </c>
      <c r="D29" s="21" t="s">
        <v>76</v>
      </c>
      <c r="E29" s="22">
        <f>(G27/10^3+I27*2/10^3)</f>
        <v>5.4</v>
      </c>
      <c r="F29" s="22"/>
      <c r="G29" s="22">
        <f t="shared" ref="G29:G45" si="1">E29*F29</f>
        <v>0</v>
      </c>
      <c r="H29" s="21"/>
      <c r="I29" s="52" t="s">
        <v>261</v>
      </c>
      <c r="J29" s="104" t="s">
        <v>114</v>
      </c>
    </row>
    <row r="30" spans="1:10" ht="28.05" customHeight="1" x14ac:dyDescent="0.15">
      <c r="A30" s="96"/>
      <c r="B30" s="96"/>
      <c r="C30" s="23" t="s">
        <v>77</v>
      </c>
      <c r="D30" s="21" t="s">
        <v>49</v>
      </c>
      <c r="E30" s="22">
        <f>(G27/10^3)*(I27/10^3)*2</f>
        <v>5.04</v>
      </c>
      <c r="F30" s="22"/>
      <c r="G30" s="22">
        <f t="shared" si="1"/>
        <v>0</v>
      </c>
      <c r="H30" s="21"/>
      <c r="I30" s="52" t="s">
        <v>262</v>
      </c>
      <c r="J30" s="105" t="s">
        <v>114</v>
      </c>
    </row>
    <row r="31" spans="1:10" ht="28.05" customHeight="1" x14ac:dyDescent="0.15">
      <c r="A31" s="96"/>
      <c r="B31" s="96"/>
      <c r="C31" s="23" t="s">
        <v>110</v>
      </c>
      <c r="D31" s="21" t="s">
        <v>49</v>
      </c>
      <c r="E31" s="22">
        <f>(G27*1/10^3+I27*2/10^3)*0.32+E30</f>
        <v>6.7680000000000007</v>
      </c>
      <c r="F31" s="22"/>
      <c r="G31" s="22">
        <f t="shared" si="1"/>
        <v>0</v>
      </c>
      <c r="H31" s="21"/>
      <c r="I31" s="52" t="s">
        <v>263</v>
      </c>
      <c r="J31" s="22"/>
    </row>
    <row r="32" spans="1:10" ht="28.05" customHeight="1" x14ac:dyDescent="0.15">
      <c r="A32" s="96"/>
      <c r="B32" s="96"/>
      <c r="C32" s="23" t="s">
        <v>80</v>
      </c>
      <c r="D32" s="21" t="s">
        <v>81</v>
      </c>
      <c r="E32" s="22">
        <v>3</v>
      </c>
      <c r="F32" s="22"/>
      <c r="G32" s="22">
        <f t="shared" si="1"/>
        <v>0</v>
      </c>
      <c r="H32" s="21"/>
      <c r="I32" s="52" t="s">
        <v>250</v>
      </c>
      <c r="J32" s="22"/>
    </row>
    <row r="33" spans="1:10" ht="28.05" customHeight="1" x14ac:dyDescent="0.15">
      <c r="A33" s="96"/>
      <c r="B33" s="96"/>
      <c r="C33" s="23" t="s">
        <v>82</v>
      </c>
      <c r="D33" s="21" t="s">
        <v>49</v>
      </c>
      <c r="E33" s="22"/>
      <c r="F33" s="22"/>
      <c r="G33" s="22">
        <f t="shared" si="1"/>
        <v>0</v>
      </c>
      <c r="H33" s="21"/>
      <c r="I33" s="52" t="s">
        <v>251</v>
      </c>
      <c r="J33" s="22"/>
    </row>
    <row r="34" spans="1:10" ht="28.05" customHeight="1" x14ac:dyDescent="0.15">
      <c r="A34" s="96"/>
      <c r="B34" s="96"/>
      <c r="C34" s="23" t="s">
        <v>83</v>
      </c>
      <c r="D34" s="21" t="s">
        <v>49</v>
      </c>
      <c r="E34" s="22">
        <f>(G27/10^3)*(I27/10^3)</f>
        <v>2.52</v>
      </c>
      <c r="F34" s="22"/>
      <c r="G34" s="22">
        <f t="shared" si="1"/>
        <v>0</v>
      </c>
      <c r="H34" s="21"/>
      <c r="I34" s="52" t="s">
        <v>252</v>
      </c>
      <c r="J34" s="22"/>
    </row>
    <row r="35" spans="1:10" ht="28.05" customHeight="1" x14ac:dyDescent="0.15">
      <c r="A35" s="96"/>
      <c r="B35" s="96"/>
      <c r="C35" s="23" t="s">
        <v>84</v>
      </c>
      <c r="D35" s="21" t="s">
        <v>49</v>
      </c>
      <c r="E35" s="22"/>
      <c r="F35" s="22"/>
      <c r="G35" s="22">
        <f t="shared" si="1"/>
        <v>0</v>
      </c>
      <c r="H35" s="21"/>
      <c r="I35" s="52" t="s">
        <v>253</v>
      </c>
      <c r="J35" s="22"/>
    </row>
    <row r="36" spans="1:10" ht="28.05" customHeight="1" x14ac:dyDescent="0.15">
      <c r="A36" s="96"/>
      <c r="B36" s="96"/>
      <c r="C36" s="23" t="s">
        <v>85</v>
      </c>
      <c r="D36" s="21" t="s">
        <v>76</v>
      </c>
      <c r="E36" s="22">
        <f>(G27*2/10^3)+(I27*2/10^3)</f>
        <v>6.6</v>
      </c>
      <c r="F36" s="22"/>
      <c r="G36" s="22">
        <f t="shared" si="1"/>
        <v>0</v>
      </c>
      <c r="H36" s="21"/>
      <c r="I36" s="52" t="s">
        <v>254</v>
      </c>
      <c r="J36" s="22"/>
    </row>
    <row r="37" spans="1:10" ht="28.05" customHeight="1" x14ac:dyDescent="0.15">
      <c r="A37" s="96"/>
      <c r="B37" s="96"/>
      <c r="C37" s="23" t="s">
        <v>86</v>
      </c>
      <c r="D37" s="21" t="s">
        <v>87</v>
      </c>
      <c r="E37" s="22">
        <v>1</v>
      </c>
      <c r="F37" s="22"/>
      <c r="G37" s="22">
        <f t="shared" si="1"/>
        <v>0</v>
      </c>
      <c r="H37" s="21"/>
      <c r="I37" s="52" t="s">
        <v>255</v>
      </c>
      <c r="J37" s="22"/>
    </row>
    <row r="38" spans="1:10" ht="28.05" customHeight="1" x14ac:dyDescent="0.15">
      <c r="A38" s="92">
        <v>2</v>
      </c>
      <c r="B38" s="92" t="s">
        <v>89</v>
      </c>
      <c r="C38" s="23" t="s">
        <v>90</v>
      </c>
      <c r="D38" s="21" t="s">
        <v>91</v>
      </c>
      <c r="E38" s="22">
        <v>6</v>
      </c>
      <c r="F38" s="22"/>
      <c r="G38" s="22">
        <f t="shared" si="1"/>
        <v>0</v>
      </c>
      <c r="H38" s="21"/>
      <c r="I38" s="52" t="s">
        <v>256</v>
      </c>
      <c r="J38" s="106" t="s">
        <v>265</v>
      </c>
    </row>
    <row r="39" spans="1:10" ht="28.05" customHeight="1" x14ac:dyDescent="0.15">
      <c r="A39" s="92"/>
      <c r="B39" s="92"/>
      <c r="C39" s="23" t="s">
        <v>92</v>
      </c>
      <c r="D39" s="21" t="s">
        <v>91</v>
      </c>
      <c r="E39" s="22">
        <v>2</v>
      </c>
      <c r="F39" s="22"/>
      <c r="G39" s="22">
        <f t="shared" si="1"/>
        <v>0</v>
      </c>
      <c r="H39" s="21"/>
      <c r="I39" s="52" t="s">
        <v>257</v>
      </c>
      <c r="J39" s="107"/>
    </row>
    <row r="40" spans="1:10" ht="28.05" customHeight="1" x14ac:dyDescent="0.15">
      <c r="A40" s="92"/>
      <c r="B40" s="92"/>
      <c r="C40" s="23" t="s">
        <v>93</v>
      </c>
      <c r="D40" s="21" t="s">
        <v>94</v>
      </c>
      <c r="E40" s="22">
        <v>1</v>
      </c>
      <c r="F40" s="22"/>
      <c r="G40" s="22">
        <f t="shared" si="1"/>
        <v>0</v>
      </c>
      <c r="H40" s="21"/>
      <c r="I40" s="52" t="s">
        <v>258</v>
      </c>
      <c r="J40" s="107"/>
    </row>
    <row r="41" spans="1:10" ht="28.05" customHeight="1" x14ac:dyDescent="0.15">
      <c r="A41" s="92"/>
      <c r="B41" s="92"/>
      <c r="C41" s="21" t="s">
        <v>95</v>
      </c>
      <c r="D41" s="21" t="s">
        <v>91</v>
      </c>
      <c r="E41" s="22">
        <v>1</v>
      </c>
      <c r="F41" s="22"/>
      <c r="G41" s="22">
        <f t="shared" si="1"/>
        <v>0</v>
      </c>
      <c r="H41" s="21"/>
      <c r="I41" s="52" t="s">
        <v>259</v>
      </c>
      <c r="J41" s="107"/>
    </row>
    <row r="42" spans="1:10" ht="28.05" customHeight="1" x14ac:dyDescent="0.15">
      <c r="A42" s="92"/>
      <c r="B42" s="92"/>
      <c r="C42" s="21" t="s">
        <v>96</v>
      </c>
      <c r="D42" s="21" t="s">
        <v>91</v>
      </c>
      <c r="E42" s="22">
        <v>2</v>
      </c>
      <c r="F42" s="22"/>
      <c r="G42" s="22">
        <f t="shared" si="1"/>
        <v>0</v>
      </c>
      <c r="H42" s="21"/>
      <c r="I42" s="52" t="s">
        <v>260</v>
      </c>
      <c r="J42" s="108"/>
    </row>
    <row r="43" spans="1:10" ht="28.05" customHeight="1" x14ac:dyDescent="0.15">
      <c r="A43" s="21">
        <v>3</v>
      </c>
      <c r="B43" s="93" t="s">
        <v>97</v>
      </c>
      <c r="C43" s="94"/>
      <c r="D43" s="21" t="s">
        <v>87</v>
      </c>
      <c r="E43" s="22">
        <v>1</v>
      </c>
      <c r="F43" s="22"/>
      <c r="G43" s="22">
        <f t="shared" si="1"/>
        <v>0</v>
      </c>
      <c r="H43" s="21"/>
      <c r="I43" s="21"/>
      <c r="J43" s="21"/>
    </row>
    <row r="44" spans="1:10" ht="28.05" customHeight="1" x14ac:dyDescent="0.15">
      <c r="A44" s="21">
        <v>4</v>
      </c>
      <c r="B44" s="93" t="s">
        <v>98</v>
      </c>
      <c r="C44" s="94"/>
      <c r="D44" s="21" t="s">
        <v>49</v>
      </c>
      <c r="E44" s="22">
        <f>E34</f>
        <v>2.52</v>
      </c>
      <c r="F44" s="22"/>
      <c r="G44" s="22">
        <f t="shared" si="1"/>
        <v>0</v>
      </c>
      <c r="H44" s="21"/>
      <c r="I44" s="21"/>
      <c r="J44" s="21"/>
    </row>
    <row r="45" spans="1:10" ht="28.05" customHeight="1" x14ac:dyDescent="0.15">
      <c r="A45" s="21">
        <v>5</v>
      </c>
      <c r="B45" s="92" t="s">
        <v>99</v>
      </c>
      <c r="C45" s="92"/>
      <c r="D45" s="21" t="s">
        <v>49</v>
      </c>
      <c r="E45" s="22">
        <f>E44</f>
        <v>2.52</v>
      </c>
      <c r="F45" s="22"/>
      <c r="G45" s="22">
        <f t="shared" si="1"/>
        <v>0</v>
      </c>
      <c r="H45" s="21"/>
      <c r="I45" s="21"/>
      <c r="J45" s="21"/>
    </row>
    <row r="46" spans="1:10" ht="28.05" customHeight="1" x14ac:dyDescent="0.15">
      <c r="A46" s="21" t="s">
        <v>100</v>
      </c>
      <c r="B46" s="97" t="s">
        <v>101</v>
      </c>
      <c r="C46" s="98"/>
      <c r="D46" s="98"/>
      <c r="E46" s="99"/>
      <c r="F46" s="100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102</v>
      </c>
      <c r="B47" s="97" t="s">
        <v>103</v>
      </c>
      <c r="C47" s="98"/>
      <c r="D47" s="98"/>
      <c r="E47" s="100"/>
      <c r="F47" s="24">
        <v>0.09</v>
      </c>
      <c r="G47" s="22">
        <f>F47*G46</f>
        <v>0</v>
      </c>
      <c r="H47" s="21"/>
      <c r="I47" s="21"/>
      <c r="J47" s="21"/>
    </row>
    <row r="48" spans="1:10" ht="28.05" customHeight="1" x14ac:dyDescent="0.15">
      <c r="A48" s="21" t="s">
        <v>104</v>
      </c>
      <c r="B48" s="97" t="s">
        <v>105</v>
      </c>
      <c r="C48" s="98"/>
      <c r="D48" s="98"/>
      <c r="E48" s="100"/>
      <c r="F48" s="24">
        <v>0.13</v>
      </c>
      <c r="G48" s="22">
        <f>(G46+G47)*F48</f>
        <v>0</v>
      </c>
      <c r="H48" s="21"/>
      <c r="I48" s="21"/>
      <c r="J48" s="21"/>
    </row>
    <row r="49" spans="1:10" ht="28.05" customHeight="1" x14ac:dyDescent="0.15">
      <c r="A49" s="21" t="s">
        <v>106</v>
      </c>
      <c r="B49" s="97" t="s">
        <v>107</v>
      </c>
      <c r="C49" s="98"/>
      <c r="D49" s="98"/>
      <c r="E49" s="99"/>
      <c r="F49" s="100"/>
      <c r="G49" s="22">
        <f>SUM(G46:G48)</f>
        <v>0</v>
      </c>
      <c r="H49" s="21"/>
      <c r="I49" s="21"/>
      <c r="J49" s="21"/>
    </row>
    <row r="50" spans="1:10" ht="37.950000000000003" customHeight="1" x14ac:dyDescent="0.15">
      <c r="A50" s="92" t="s">
        <v>108</v>
      </c>
      <c r="B50" s="92"/>
      <c r="C50" s="92"/>
      <c r="D50" s="92"/>
      <c r="E50" s="101"/>
      <c r="F50" s="101"/>
      <c r="G50" s="25">
        <f>G49/((G27/10^3)*(I27/10^3))</f>
        <v>0</v>
      </c>
      <c r="H50" s="21"/>
      <c r="I50" s="21"/>
      <c r="J50" s="21"/>
    </row>
    <row r="51" spans="1:10" ht="27" customHeight="1" x14ac:dyDescent="0.15">
      <c r="A51" s="90" t="s">
        <v>116</v>
      </c>
      <c r="B51" s="90"/>
      <c r="C51" s="90"/>
      <c r="D51" s="90"/>
      <c r="E51" s="91"/>
      <c r="F51" s="91"/>
      <c r="G51" s="91"/>
      <c r="H51" s="90"/>
      <c r="I51" s="90"/>
      <c r="J51" s="18"/>
    </row>
    <row r="52" spans="1:10" ht="16.95" customHeight="1" x14ac:dyDescent="0.15">
      <c r="F52" s="16" t="s">
        <v>67</v>
      </c>
      <c r="G52" s="20">
        <v>1000</v>
      </c>
      <c r="H52" s="17" t="s">
        <v>68</v>
      </c>
      <c r="I52" s="26">
        <v>2100</v>
      </c>
      <c r="J52" s="17" t="s">
        <v>48</v>
      </c>
    </row>
    <row r="53" spans="1:10" ht="52.05" customHeight="1" x14ac:dyDescent="0.15">
      <c r="A53" s="21" t="s">
        <v>24</v>
      </c>
      <c r="B53" s="92" t="s">
        <v>69</v>
      </c>
      <c r="C53" s="92"/>
      <c r="D53" s="21" t="s">
        <v>36</v>
      </c>
      <c r="E53" s="22" t="s">
        <v>70</v>
      </c>
      <c r="F53" s="22" t="s">
        <v>71</v>
      </c>
      <c r="G53" s="22" t="s">
        <v>72</v>
      </c>
      <c r="H53" s="21" t="s">
        <v>73</v>
      </c>
      <c r="I53" s="52" t="s">
        <v>266</v>
      </c>
      <c r="J53" s="21" t="s">
        <v>29</v>
      </c>
    </row>
    <row r="54" spans="1:10" ht="28.05" customHeight="1" x14ac:dyDescent="0.15">
      <c r="A54" s="95">
        <v>1</v>
      </c>
      <c r="B54" s="95" t="s">
        <v>74</v>
      </c>
      <c r="C54" s="23" t="s">
        <v>75</v>
      </c>
      <c r="D54" s="21" t="s">
        <v>76</v>
      </c>
      <c r="E54" s="22">
        <f>(G52/10^3+I52*2/10^3)</f>
        <v>5.2</v>
      </c>
      <c r="F54" s="22"/>
      <c r="G54" s="22">
        <f t="shared" ref="G54:G70" si="2">E54*F54</f>
        <v>0</v>
      </c>
      <c r="H54" s="21"/>
      <c r="I54" s="52" t="s">
        <v>261</v>
      </c>
      <c r="J54" s="104" t="s">
        <v>114</v>
      </c>
    </row>
    <row r="55" spans="1:10" ht="28.05" customHeight="1" x14ac:dyDescent="0.15">
      <c r="A55" s="96"/>
      <c r="B55" s="96"/>
      <c r="C55" s="23" t="s">
        <v>77</v>
      </c>
      <c r="D55" s="21" t="s">
        <v>49</v>
      </c>
      <c r="E55" s="22">
        <f>(G52/10^3)*(I52/10^3)*2</f>
        <v>4.2</v>
      </c>
      <c r="F55" s="22"/>
      <c r="G55" s="22">
        <f t="shared" si="2"/>
        <v>0</v>
      </c>
      <c r="H55" s="21"/>
      <c r="I55" s="52" t="s">
        <v>262</v>
      </c>
      <c r="J55" s="105" t="s">
        <v>114</v>
      </c>
    </row>
    <row r="56" spans="1:10" ht="28.05" customHeight="1" x14ac:dyDescent="0.15">
      <c r="A56" s="96"/>
      <c r="B56" s="96"/>
      <c r="C56" s="23" t="s">
        <v>110</v>
      </c>
      <c r="D56" s="21" t="s">
        <v>49</v>
      </c>
      <c r="E56" s="22">
        <f>(G52*1/10^3+I52*2/10^3)*0.32+E55</f>
        <v>5.8640000000000008</v>
      </c>
      <c r="F56" s="22"/>
      <c r="G56" s="22">
        <f t="shared" si="2"/>
        <v>0</v>
      </c>
      <c r="H56" s="21"/>
      <c r="I56" s="52" t="s">
        <v>263</v>
      </c>
      <c r="J56" s="22"/>
    </row>
    <row r="57" spans="1:10" ht="28.05" customHeight="1" x14ac:dyDescent="0.15">
      <c r="A57" s="96"/>
      <c r="B57" s="96"/>
      <c r="C57" s="23" t="s">
        <v>80</v>
      </c>
      <c r="D57" s="21" t="s">
        <v>81</v>
      </c>
      <c r="E57" s="22">
        <v>1</v>
      </c>
      <c r="F57" s="22"/>
      <c r="G57" s="22">
        <f t="shared" si="2"/>
        <v>0</v>
      </c>
      <c r="H57" s="21"/>
      <c r="I57" s="52" t="s">
        <v>250</v>
      </c>
      <c r="J57" s="22"/>
    </row>
    <row r="58" spans="1:10" ht="28.05" customHeight="1" x14ac:dyDescent="0.15">
      <c r="A58" s="96"/>
      <c r="B58" s="96"/>
      <c r="C58" s="23" t="s">
        <v>82</v>
      </c>
      <c r="D58" s="21" t="s">
        <v>49</v>
      </c>
      <c r="E58" s="22"/>
      <c r="F58" s="22"/>
      <c r="G58" s="22">
        <f t="shared" si="2"/>
        <v>0</v>
      </c>
      <c r="H58" s="21"/>
      <c r="I58" s="52" t="s">
        <v>251</v>
      </c>
      <c r="J58" s="22"/>
    </row>
    <row r="59" spans="1:10" ht="28.05" customHeight="1" x14ac:dyDescent="0.15">
      <c r="A59" s="96"/>
      <c r="B59" s="96"/>
      <c r="C59" s="23" t="s">
        <v>83</v>
      </c>
      <c r="D59" s="21" t="s">
        <v>49</v>
      </c>
      <c r="E59" s="22">
        <f>(G52/10^3)*(I52/10^3)</f>
        <v>2.1</v>
      </c>
      <c r="F59" s="22"/>
      <c r="G59" s="22">
        <f t="shared" si="2"/>
        <v>0</v>
      </c>
      <c r="H59" s="21"/>
      <c r="I59" s="52" t="s">
        <v>252</v>
      </c>
      <c r="J59" s="22"/>
    </row>
    <row r="60" spans="1:10" ht="28.05" customHeight="1" x14ac:dyDescent="0.15">
      <c r="A60" s="96"/>
      <c r="B60" s="96"/>
      <c r="C60" s="23" t="s">
        <v>84</v>
      </c>
      <c r="D60" s="21" t="s">
        <v>49</v>
      </c>
      <c r="E60" s="22"/>
      <c r="F60" s="22"/>
      <c r="G60" s="22">
        <f t="shared" si="2"/>
        <v>0</v>
      </c>
      <c r="H60" s="21"/>
      <c r="I60" s="52" t="s">
        <v>253</v>
      </c>
      <c r="J60" s="22"/>
    </row>
    <row r="61" spans="1:10" ht="28.05" customHeight="1" x14ac:dyDescent="0.15">
      <c r="A61" s="96"/>
      <c r="B61" s="96"/>
      <c r="C61" s="23" t="s">
        <v>85</v>
      </c>
      <c r="D61" s="21" t="s">
        <v>76</v>
      </c>
      <c r="E61" s="22">
        <f>(G52*2/10^3)+(I52*2/10^3)</f>
        <v>6.2</v>
      </c>
      <c r="F61" s="22"/>
      <c r="G61" s="22">
        <f t="shared" si="2"/>
        <v>0</v>
      </c>
      <c r="H61" s="21"/>
      <c r="I61" s="52" t="s">
        <v>254</v>
      </c>
      <c r="J61" s="22"/>
    </row>
    <row r="62" spans="1:10" ht="28.05" customHeight="1" x14ac:dyDescent="0.15">
      <c r="A62" s="96"/>
      <c r="B62" s="96"/>
      <c r="C62" s="23" t="s">
        <v>86</v>
      </c>
      <c r="D62" s="21" t="s">
        <v>87</v>
      </c>
      <c r="E62" s="22">
        <v>1</v>
      </c>
      <c r="F62" s="22"/>
      <c r="G62" s="22">
        <f t="shared" si="2"/>
        <v>0</v>
      </c>
      <c r="H62" s="21"/>
      <c r="I62" s="52" t="s">
        <v>255</v>
      </c>
      <c r="J62" s="22"/>
    </row>
    <row r="63" spans="1:10" ht="28.05" customHeight="1" x14ac:dyDescent="0.15">
      <c r="A63" s="92">
        <v>2</v>
      </c>
      <c r="B63" s="92" t="s">
        <v>89</v>
      </c>
      <c r="C63" s="23" t="s">
        <v>90</v>
      </c>
      <c r="D63" s="21" t="s">
        <v>91</v>
      </c>
      <c r="E63" s="22">
        <v>3</v>
      </c>
      <c r="F63" s="22"/>
      <c r="G63" s="22">
        <f t="shared" si="2"/>
        <v>0</v>
      </c>
      <c r="H63" s="21"/>
      <c r="I63" s="52" t="s">
        <v>256</v>
      </c>
      <c r="J63" s="106" t="s">
        <v>265</v>
      </c>
    </row>
    <row r="64" spans="1:10" ht="28.05" customHeight="1" x14ac:dyDescent="0.15">
      <c r="A64" s="92"/>
      <c r="B64" s="92"/>
      <c r="C64" s="23" t="s">
        <v>92</v>
      </c>
      <c r="D64" s="21" t="s">
        <v>91</v>
      </c>
      <c r="E64" s="22">
        <v>1</v>
      </c>
      <c r="F64" s="22"/>
      <c r="G64" s="22">
        <f t="shared" si="2"/>
        <v>0</v>
      </c>
      <c r="H64" s="21"/>
      <c r="I64" s="52" t="s">
        <v>257</v>
      </c>
      <c r="J64" s="107"/>
    </row>
    <row r="65" spans="1:10" ht="28.05" customHeight="1" x14ac:dyDescent="0.15">
      <c r="A65" s="92"/>
      <c r="B65" s="92"/>
      <c r="C65" s="23" t="s">
        <v>117</v>
      </c>
      <c r="D65" s="21" t="s">
        <v>94</v>
      </c>
      <c r="E65" s="22">
        <v>1</v>
      </c>
      <c r="F65" s="22"/>
      <c r="G65" s="22">
        <f t="shared" si="2"/>
        <v>0</v>
      </c>
      <c r="H65" s="21"/>
      <c r="I65" s="52" t="s">
        <v>258</v>
      </c>
      <c r="J65" s="107"/>
    </row>
    <row r="66" spans="1:10" ht="28.05" customHeight="1" x14ac:dyDescent="0.15">
      <c r="A66" s="92"/>
      <c r="B66" s="92"/>
      <c r="C66" s="21" t="s">
        <v>95</v>
      </c>
      <c r="D66" s="21" t="s">
        <v>91</v>
      </c>
      <c r="E66" s="22"/>
      <c r="F66" s="22"/>
      <c r="G66" s="22">
        <f t="shared" si="2"/>
        <v>0</v>
      </c>
      <c r="H66" s="21"/>
      <c r="I66" s="52" t="s">
        <v>259</v>
      </c>
      <c r="J66" s="107"/>
    </row>
    <row r="67" spans="1:10" ht="28.05" customHeight="1" x14ac:dyDescent="0.15">
      <c r="A67" s="92"/>
      <c r="B67" s="92"/>
      <c r="C67" s="21" t="s">
        <v>96</v>
      </c>
      <c r="D67" s="21" t="s">
        <v>91</v>
      </c>
      <c r="E67" s="22"/>
      <c r="F67" s="22"/>
      <c r="G67" s="22">
        <f t="shared" si="2"/>
        <v>0</v>
      </c>
      <c r="H67" s="21"/>
      <c r="I67" s="52" t="s">
        <v>260</v>
      </c>
      <c r="J67" s="108"/>
    </row>
    <row r="68" spans="1:10" ht="28.05" customHeight="1" x14ac:dyDescent="0.15">
      <c r="A68" s="21">
        <v>3</v>
      </c>
      <c r="B68" s="93" t="s">
        <v>97</v>
      </c>
      <c r="C68" s="94"/>
      <c r="D68" s="21" t="s">
        <v>87</v>
      </c>
      <c r="E68" s="22">
        <v>1</v>
      </c>
      <c r="F68" s="22"/>
      <c r="G68" s="22">
        <f t="shared" si="2"/>
        <v>0</v>
      </c>
      <c r="H68" s="21"/>
      <c r="I68" s="21"/>
      <c r="J68" s="21"/>
    </row>
    <row r="69" spans="1:10" ht="28.05" customHeight="1" x14ac:dyDescent="0.15">
      <c r="A69" s="21">
        <v>4</v>
      </c>
      <c r="B69" s="93" t="s">
        <v>98</v>
      </c>
      <c r="C69" s="94"/>
      <c r="D69" s="21" t="s">
        <v>49</v>
      </c>
      <c r="E69" s="22">
        <f>E59</f>
        <v>2.1</v>
      </c>
      <c r="F69" s="22"/>
      <c r="G69" s="22">
        <f t="shared" si="2"/>
        <v>0</v>
      </c>
      <c r="H69" s="21"/>
      <c r="I69" s="21"/>
      <c r="J69" s="21"/>
    </row>
    <row r="70" spans="1:10" ht="28.05" customHeight="1" x14ac:dyDescent="0.15">
      <c r="A70" s="21">
        <v>5</v>
      </c>
      <c r="B70" s="92" t="s">
        <v>99</v>
      </c>
      <c r="C70" s="92"/>
      <c r="D70" s="21" t="s">
        <v>49</v>
      </c>
      <c r="E70" s="22">
        <f>E69</f>
        <v>2.1</v>
      </c>
      <c r="F70" s="22"/>
      <c r="G70" s="22">
        <f t="shared" si="2"/>
        <v>0</v>
      </c>
      <c r="H70" s="21"/>
      <c r="I70" s="21"/>
      <c r="J70" s="21"/>
    </row>
    <row r="71" spans="1:10" ht="28.05" customHeight="1" x14ac:dyDescent="0.15">
      <c r="A71" s="21" t="s">
        <v>100</v>
      </c>
      <c r="B71" s="97" t="s">
        <v>101</v>
      </c>
      <c r="C71" s="98"/>
      <c r="D71" s="98"/>
      <c r="E71" s="99"/>
      <c r="F71" s="100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102</v>
      </c>
      <c r="B72" s="97" t="s">
        <v>103</v>
      </c>
      <c r="C72" s="98"/>
      <c r="D72" s="98"/>
      <c r="E72" s="100"/>
      <c r="F72" s="24">
        <v>0.09</v>
      </c>
      <c r="G72" s="22">
        <f>F72*G71</f>
        <v>0</v>
      </c>
      <c r="H72" s="21"/>
      <c r="I72" s="21"/>
      <c r="J72" s="21"/>
    </row>
    <row r="73" spans="1:10" ht="28.05" customHeight="1" x14ac:dyDescent="0.15">
      <c r="A73" s="21" t="s">
        <v>104</v>
      </c>
      <c r="B73" s="97" t="s">
        <v>105</v>
      </c>
      <c r="C73" s="98"/>
      <c r="D73" s="98"/>
      <c r="E73" s="100"/>
      <c r="F73" s="24">
        <v>0.13</v>
      </c>
      <c r="G73" s="22">
        <f>(G71+G72)*F73</f>
        <v>0</v>
      </c>
      <c r="H73" s="21"/>
      <c r="I73" s="21"/>
      <c r="J73" s="21"/>
    </row>
    <row r="74" spans="1:10" ht="28.05" customHeight="1" x14ac:dyDescent="0.15">
      <c r="A74" s="21" t="s">
        <v>106</v>
      </c>
      <c r="B74" s="97" t="s">
        <v>107</v>
      </c>
      <c r="C74" s="98"/>
      <c r="D74" s="98"/>
      <c r="E74" s="99"/>
      <c r="F74" s="100"/>
      <c r="G74" s="22">
        <f>SUM(G71:G73)</f>
        <v>0</v>
      </c>
      <c r="H74" s="21"/>
      <c r="I74" s="21"/>
      <c r="J74" s="21"/>
    </row>
    <row r="75" spans="1:10" ht="37.950000000000003" customHeight="1" x14ac:dyDescent="0.15">
      <c r="A75" s="92" t="s">
        <v>108</v>
      </c>
      <c r="B75" s="92"/>
      <c r="C75" s="92"/>
      <c r="D75" s="92"/>
      <c r="E75" s="101"/>
      <c r="F75" s="101"/>
      <c r="G75" s="25">
        <f>G74/((G52/10^3)*(I52/10^3))</f>
        <v>0</v>
      </c>
      <c r="H75" s="21"/>
      <c r="I75" s="21"/>
      <c r="J75" s="21"/>
    </row>
    <row r="76" spans="1:10" ht="27" customHeight="1" x14ac:dyDescent="0.15">
      <c r="A76" s="90" t="s">
        <v>116</v>
      </c>
      <c r="B76" s="90"/>
      <c r="C76" s="90"/>
      <c r="D76" s="90"/>
      <c r="E76" s="91"/>
      <c r="F76" s="91"/>
      <c r="G76" s="91"/>
      <c r="H76" s="90"/>
      <c r="I76" s="90"/>
      <c r="J76" s="18"/>
    </row>
    <row r="77" spans="1:10" ht="16.95" customHeight="1" x14ac:dyDescent="0.15">
      <c r="F77" s="16" t="s">
        <v>67</v>
      </c>
      <c r="G77" s="20">
        <v>1200</v>
      </c>
      <c r="H77" s="17" t="s">
        <v>68</v>
      </c>
      <c r="I77" s="26">
        <v>2100</v>
      </c>
      <c r="J77" s="17" t="s">
        <v>109</v>
      </c>
    </row>
    <row r="78" spans="1:10" ht="52.05" customHeight="1" x14ac:dyDescent="0.15">
      <c r="A78" s="21" t="s">
        <v>24</v>
      </c>
      <c r="B78" s="92" t="s">
        <v>69</v>
      </c>
      <c r="C78" s="92"/>
      <c r="D78" s="21" t="s">
        <v>36</v>
      </c>
      <c r="E78" s="22" t="s">
        <v>70</v>
      </c>
      <c r="F78" s="22" t="s">
        <v>71</v>
      </c>
      <c r="G78" s="22" t="s">
        <v>72</v>
      </c>
      <c r="H78" s="21" t="s">
        <v>73</v>
      </c>
      <c r="I78" s="52" t="s">
        <v>266</v>
      </c>
      <c r="J78" s="21" t="s">
        <v>29</v>
      </c>
    </row>
    <row r="79" spans="1:10" ht="28.05" customHeight="1" x14ac:dyDescent="0.15">
      <c r="A79" s="95">
        <v>1</v>
      </c>
      <c r="B79" s="95" t="s">
        <v>74</v>
      </c>
      <c r="C79" s="23" t="s">
        <v>75</v>
      </c>
      <c r="D79" s="21" t="s">
        <v>76</v>
      </c>
      <c r="E79" s="22">
        <f>(G77/10^3+I77*2/10^3)</f>
        <v>5.4</v>
      </c>
      <c r="F79" s="22"/>
      <c r="G79" s="22">
        <f t="shared" ref="G79:G95" si="3">E79*F79</f>
        <v>0</v>
      </c>
      <c r="H79" s="21"/>
      <c r="I79" s="52" t="s">
        <v>261</v>
      </c>
      <c r="J79" s="104" t="s">
        <v>114</v>
      </c>
    </row>
    <row r="80" spans="1:10" ht="28.05" customHeight="1" x14ac:dyDescent="0.15">
      <c r="A80" s="96"/>
      <c r="B80" s="96"/>
      <c r="C80" s="23" t="s">
        <v>77</v>
      </c>
      <c r="D80" s="21" t="s">
        <v>49</v>
      </c>
      <c r="E80" s="22">
        <f>(G77/10^3)*(I77/10^3)*2</f>
        <v>5.04</v>
      </c>
      <c r="F80" s="22"/>
      <c r="G80" s="22">
        <f t="shared" si="3"/>
        <v>0</v>
      </c>
      <c r="H80" s="21"/>
      <c r="I80" s="52" t="s">
        <v>262</v>
      </c>
      <c r="J80" s="105" t="s">
        <v>114</v>
      </c>
    </row>
    <row r="81" spans="1:10" ht="28.05" customHeight="1" x14ac:dyDescent="0.15">
      <c r="A81" s="96"/>
      <c r="B81" s="96"/>
      <c r="C81" s="23" t="s">
        <v>110</v>
      </c>
      <c r="D81" s="21" t="s">
        <v>49</v>
      </c>
      <c r="E81" s="22">
        <f>(G77*1/10^3+I77*2/10^3)*0.32+E80</f>
        <v>6.7680000000000007</v>
      </c>
      <c r="F81" s="22"/>
      <c r="G81" s="22">
        <f t="shared" si="3"/>
        <v>0</v>
      </c>
      <c r="H81" s="21"/>
      <c r="I81" s="52" t="s">
        <v>263</v>
      </c>
      <c r="J81" s="22"/>
    </row>
    <row r="82" spans="1:10" ht="28.05" customHeight="1" x14ac:dyDescent="0.15">
      <c r="A82" s="96"/>
      <c r="B82" s="96"/>
      <c r="C82" s="23" t="s">
        <v>80</v>
      </c>
      <c r="D82" s="21" t="s">
        <v>81</v>
      </c>
      <c r="E82" s="22">
        <v>3</v>
      </c>
      <c r="F82" s="22"/>
      <c r="G82" s="22">
        <f t="shared" si="3"/>
        <v>0</v>
      </c>
      <c r="H82" s="21"/>
      <c r="I82" s="52" t="s">
        <v>250</v>
      </c>
      <c r="J82" s="22"/>
    </row>
    <row r="83" spans="1:10" ht="28.05" customHeight="1" x14ac:dyDescent="0.15">
      <c r="A83" s="96"/>
      <c r="B83" s="96"/>
      <c r="C83" s="23" t="s">
        <v>82</v>
      </c>
      <c r="D83" s="21" t="s">
        <v>49</v>
      </c>
      <c r="E83" s="22"/>
      <c r="F83" s="22"/>
      <c r="G83" s="22">
        <f t="shared" si="3"/>
        <v>0</v>
      </c>
      <c r="H83" s="21"/>
      <c r="I83" s="52" t="s">
        <v>251</v>
      </c>
      <c r="J83" s="22"/>
    </row>
    <row r="84" spans="1:10" ht="28.05" customHeight="1" x14ac:dyDescent="0.15">
      <c r="A84" s="96"/>
      <c r="B84" s="96"/>
      <c r="C84" s="23" t="s">
        <v>83</v>
      </c>
      <c r="D84" s="21" t="s">
        <v>49</v>
      </c>
      <c r="E84" s="22">
        <f>(G77/10^3)*(I77/10^3)</f>
        <v>2.52</v>
      </c>
      <c r="F84" s="22"/>
      <c r="G84" s="22">
        <f t="shared" si="3"/>
        <v>0</v>
      </c>
      <c r="H84" s="21"/>
      <c r="I84" s="52" t="s">
        <v>252</v>
      </c>
      <c r="J84" s="22"/>
    </row>
    <row r="85" spans="1:10" ht="28.05" customHeight="1" x14ac:dyDescent="0.15">
      <c r="A85" s="96"/>
      <c r="B85" s="96"/>
      <c r="C85" s="23" t="s">
        <v>84</v>
      </c>
      <c r="D85" s="21" t="s">
        <v>49</v>
      </c>
      <c r="E85" s="22"/>
      <c r="F85" s="22"/>
      <c r="G85" s="22">
        <f t="shared" si="3"/>
        <v>0</v>
      </c>
      <c r="H85" s="21"/>
      <c r="I85" s="52" t="s">
        <v>253</v>
      </c>
      <c r="J85" s="22"/>
    </row>
    <row r="86" spans="1:10" ht="28.05" customHeight="1" x14ac:dyDescent="0.15">
      <c r="A86" s="96"/>
      <c r="B86" s="96"/>
      <c r="C86" s="23" t="s">
        <v>85</v>
      </c>
      <c r="D86" s="21" t="s">
        <v>76</v>
      </c>
      <c r="E86" s="22">
        <f>(G77*2/10^3)+(I77*2/10^3)</f>
        <v>6.6</v>
      </c>
      <c r="F86" s="22"/>
      <c r="G86" s="22">
        <f t="shared" si="3"/>
        <v>0</v>
      </c>
      <c r="H86" s="21"/>
      <c r="I86" s="52" t="s">
        <v>254</v>
      </c>
      <c r="J86" s="22"/>
    </row>
    <row r="87" spans="1:10" ht="28.05" customHeight="1" x14ac:dyDescent="0.15">
      <c r="A87" s="96"/>
      <c r="B87" s="96"/>
      <c r="C87" s="23" t="s">
        <v>86</v>
      </c>
      <c r="D87" s="21" t="s">
        <v>87</v>
      </c>
      <c r="E87" s="22">
        <v>1</v>
      </c>
      <c r="F87" s="22"/>
      <c r="G87" s="22">
        <f t="shared" si="3"/>
        <v>0</v>
      </c>
      <c r="H87" s="21"/>
      <c r="I87" s="52" t="s">
        <v>255</v>
      </c>
      <c r="J87" s="22"/>
    </row>
    <row r="88" spans="1:10" ht="28.05" customHeight="1" x14ac:dyDescent="0.15">
      <c r="A88" s="92">
        <v>2</v>
      </c>
      <c r="B88" s="92" t="s">
        <v>89</v>
      </c>
      <c r="C88" s="23" t="s">
        <v>90</v>
      </c>
      <c r="D88" s="21" t="s">
        <v>91</v>
      </c>
      <c r="E88" s="22">
        <v>6</v>
      </c>
      <c r="F88" s="22"/>
      <c r="G88" s="22">
        <f t="shared" si="3"/>
        <v>0</v>
      </c>
      <c r="H88" s="21"/>
      <c r="I88" s="52" t="s">
        <v>256</v>
      </c>
      <c r="J88" s="106" t="s">
        <v>265</v>
      </c>
    </row>
    <row r="89" spans="1:10" ht="28.05" customHeight="1" x14ac:dyDescent="0.15">
      <c r="A89" s="92"/>
      <c r="B89" s="92"/>
      <c r="C89" s="23" t="s">
        <v>92</v>
      </c>
      <c r="D89" s="21" t="s">
        <v>91</v>
      </c>
      <c r="E89" s="22">
        <v>2</v>
      </c>
      <c r="F89" s="22"/>
      <c r="G89" s="22">
        <f t="shared" si="3"/>
        <v>0</v>
      </c>
      <c r="H89" s="21"/>
      <c r="I89" s="52" t="s">
        <v>257</v>
      </c>
      <c r="J89" s="107"/>
    </row>
    <row r="90" spans="1:10" ht="28.05" customHeight="1" x14ac:dyDescent="0.15">
      <c r="A90" s="92"/>
      <c r="B90" s="92"/>
      <c r="C90" s="23" t="s">
        <v>117</v>
      </c>
      <c r="D90" s="21" t="s">
        <v>94</v>
      </c>
      <c r="E90" s="22">
        <v>1</v>
      </c>
      <c r="F90" s="22"/>
      <c r="G90" s="22">
        <f t="shared" si="3"/>
        <v>0</v>
      </c>
      <c r="H90" s="21"/>
      <c r="I90" s="52" t="s">
        <v>258</v>
      </c>
      <c r="J90" s="107"/>
    </row>
    <row r="91" spans="1:10" ht="28.05" customHeight="1" x14ac:dyDescent="0.15">
      <c r="A91" s="92"/>
      <c r="B91" s="92"/>
      <c r="C91" s="21" t="s">
        <v>95</v>
      </c>
      <c r="D91" s="21" t="s">
        <v>91</v>
      </c>
      <c r="E91" s="22">
        <v>1</v>
      </c>
      <c r="F91" s="22"/>
      <c r="G91" s="22">
        <f t="shared" si="3"/>
        <v>0</v>
      </c>
      <c r="H91" s="21"/>
      <c r="I91" s="52" t="s">
        <v>259</v>
      </c>
      <c r="J91" s="107"/>
    </row>
    <row r="92" spans="1:10" ht="28.05" customHeight="1" x14ac:dyDescent="0.15">
      <c r="A92" s="92"/>
      <c r="B92" s="92"/>
      <c r="C92" s="21" t="s">
        <v>96</v>
      </c>
      <c r="D92" s="21" t="s">
        <v>91</v>
      </c>
      <c r="E92" s="22">
        <v>2</v>
      </c>
      <c r="F92" s="22"/>
      <c r="G92" s="22">
        <f t="shared" si="3"/>
        <v>0</v>
      </c>
      <c r="H92" s="21"/>
      <c r="I92" s="52" t="s">
        <v>260</v>
      </c>
      <c r="J92" s="108"/>
    </row>
    <row r="93" spans="1:10" ht="28.05" customHeight="1" x14ac:dyDescent="0.15">
      <c r="A93" s="21">
        <v>3</v>
      </c>
      <c r="B93" s="93" t="s">
        <v>97</v>
      </c>
      <c r="C93" s="94"/>
      <c r="D93" s="21" t="s">
        <v>87</v>
      </c>
      <c r="E93" s="22">
        <v>1</v>
      </c>
      <c r="F93" s="22"/>
      <c r="G93" s="22">
        <f t="shared" si="3"/>
        <v>0</v>
      </c>
      <c r="H93" s="21"/>
      <c r="I93" s="21"/>
      <c r="J93" s="21"/>
    </row>
    <row r="94" spans="1:10" ht="28.05" customHeight="1" x14ac:dyDescent="0.15">
      <c r="A94" s="21">
        <v>4</v>
      </c>
      <c r="B94" s="93" t="s">
        <v>98</v>
      </c>
      <c r="C94" s="94"/>
      <c r="D94" s="21" t="s">
        <v>49</v>
      </c>
      <c r="E94" s="22">
        <f>E84</f>
        <v>2.52</v>
      </c>
      <c r="F94" s="22"/>
      <c r="G94" s="22">
        <f t="shared" si="3"/>
        <v>0</v>
      </c>
      <c r="H94" s="21"/>
      <c r="I94" s="21"/>
      <c r="J94" s="21"/>
    </row>
    <row r="95" spans="1:10" ht="28.05" customHeight="1" x14ac:dyDescent="0.15">
      <c r="A95" s="21">
        <v>5</v>
      </c>
      <c r="B95" s="92" t="s">
        <v>99</v>
      </c>
      <c r="C95" s="92"/>
      <c r="D95" s="21" t="s">
        <v>49</v>
      </c>
      <c r="E95" s="22">
        <f>E94</f>
        <v>2.52</v>
      </c>
      <c r="F95" s="22"/>
      <c r="G95" s="22">
        <f t="shared" si="3"/>
        <v>0</v>
      </c>
      <c r="H95" s="21"/>
      <c r="I95" s="21"/>
      <c r="J95" s="21"/>
    </row>
    <row r="96" spans="1:10" ht="28.05" customHeight="1" x14ac:dyDescent="0.15">
      <c r="A96" s="21" t="s">
        <v>100</v>
      </c>
      <c r="B96" s="97" t="s">
        <v>101</v>
      </c>
      <c r="C96" s="98"/>
      <c r="D96" s="98"/>
      <c r="E96" s="99"/>
      <c r="F96" s="100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102</v>
      </c>
      <c r="B97" s="97" t="s">
        <v>103</v>
      </c>
      <c r="C97" s="98"/>
      <c r="D97" s="98"/>
      <c r="E97" s="100"/>
      <c r="F97" s="24">
        <v>0.09</v>
      </c>
      <c r="G97" s="22">
        <f>F97*G96</f>
        <v>0</v>
      </c>
      <c r="H97" s="21"/>
      <c r="I97" s="21"/>
      <c r="J97" s="21"/>
    </row>
    <row r="98" spans="1:10" ht="28.05" customHeight="1" x14ac:dyDescent="0.15">
      <c r="A98" s="21" t="s">
        <v>104</v>
      </c>
      <c r="B98" s="97" t="s">
        <v>105</v>
      </c>
      <c r="C98" s="98"/>
      <c r="D98" s="98"/>
      <c r="E98" s="100"/>
      <c r="F98" s="24">
        <v>0.13</v>
      </c>
      <c r="G98" s="22">
        <f>(G96+G97)*F98</f>
        <v>0</v>
      </c>
      <c r="H98" s="21"/>
      <c r="I98" s="21"/>
      <c r="J98" s="21"/>
    </row>
    <row r="99" spans="1:10" ht="28.05" customHeight="1" x14ac:dyDescent="0.15">
      <c r="A99" s="21" t="s">
        <v>106</v>
      </c>
      <c r="B99" s="97" t="s">
        <v>107</v>
      </c>
      <c r="C99" s="98"/>
      <c r="D99" s="98"/>
      <c r="E99" s="99"/>
      <c r="F99" s="100"/>
      <c r="G99" s="22">
        <f>SUM(G96:G98)</f>
        <v>0</v>
      </c>
      <c r="H99" s="21"/>
      <c r="I99" s="21"/>
      <c r="J99" s="21"/>
    </row>
    <row r="100" spans="1:10" ht="37.950000000000003" customHeight="1" x14ac:dyDescent="0.15">
      <c r="A100" s="92" t="s">
        <v>108</v>
      </c>
      <c r="B100" s="92"/>
      <c r="C100" s="92"/>
      <c r="D100" s="92"/>
      <c r="E100" s="101"/>
      <c r="F100" s="101"/>
      <c r="G100" s="25">
        <f>G99/((G77/10^3)*(I77/10^3))</f>
        <v>0</v>
      </c>
      <c r="H100" s="21"/>
      <c r="I100" s="21"/>
      <c r="J100" s="21"/>
    </row>
    <row r="101" spans="1:10" ht="27" customHeight="1" x14ac:dyDescent="0.15">
      <c r="A101" s="90" t="s">
        <v>118</v>
      </c>
      <c r="B101" s="90"/>
      <c r="C101" s="90"/>
      <c r="D101" s="90"/>
      <c r="E101" s="91"/>
      <c r="F101" s="91"/>
      <c r="G101" s="91"/>
      <c r="H101" s="90"/>
      <c r="I101" s="90"/>
      <c r="J101" s="18"/>
    </row>
    <row r="102" spans="1:10" ht="16.95" customHeight="1" x14ac:dyDescent="0.15">
      <c r="F102" s="16" t="s">
        <v>67</v>
      </c>
      <c r="G102" s="20">
        <v>1000</v>
      </c>
      <c r="H102" s="17" t="s">
        <v>68</v>
      </c>
      <c r="I102" s="26">
        <v>2100</v>
      </c>
      <c r="J102" s="17" t="s">
        <v>48</v>
      </c>
    </row>
    <row r="103" spans="1:10" ht="52.05" customHeight="1" x14ac:dyDescent="0.15">
      <c r="A103" s="21" t="s">
        <v>24</v>
      </c>
      <c r="B103" s="92" t="s">
        <v>69</v>
      </c>
      <c r="C103" s="92"/>
      <c r="D103" s="21" t="s">
        <v>36</v>
      </c>
      <c r="E103" s="22" t="s">
        <v>70</v>
      </c>
      <c r="F103" s="22" t="s">
        <v>71</v>
      </c>
      <c r="G103" s="22" t="s">
        <v>72</v>
      </c>
      <c r="H103" s="21" t="s">
        <v>73</v>
      </c>
      <c r="I103" s="52" t="s">
        <v>266</v>
      </c>
      <c r="J103" s="21" t="s">
        <v>29</v>
      </c>
    </row>
    <row r="104" spans="1:10" ht="28.05" customHeight="1" x14ac:dyDescent="0.15">
      <c r="A104" s="95">
        <v>1</v>
      </c>
      <c r="B104" s="95" t="s">
        <v>74</v>
      </c>
      <c r="C104" s="23" t="s">
        <v>75</v>
      </c>
      <c r="D104" s="21" t="s">
        <v>76</v>
      </c>
      <c r="E104" s="22">
        <f>(G102/10^3+I102*2/10^3)</f>
        <v>5.2</v>
      </c>
      <c r="F104" s="22"/>
      <c r="G104" s="22">
        <f t="shared" ref="G104:G120" si="4">E104*F104</f>
        <v>0</v>
      </c>
      <c r="H104" s="21"/>
      <c r="I104" s="52" t="s">
        <v>261</v>
      </c>
      <c r="J104" s="104" t="s">
        <v>114</v>
      </c>
    </row>
    <row r="105" spans="1:10" ht="28.05" customHeight="1" x14ac:dyDescent="0.15">
      <c r="A105" s="96"/>
      <c r="B105" s="96"/>
      <c r="C105" s="23" t="s">
        <v>77</v>
      </c>
      <c r="D105" s="21" t="s">
        <v>49</v>
      </c>
      <c r="E105" s="22">
        <f>(G102/10^3)*(I102/10^3)*2</f>
        <v>4.2</v>
      </c>
      <c r="F105" s="22"/>
      <c r="G105" s="22">
        <f t="shared" si="4"/>
        <v>0</v>
      </c>
      <c r="H105" s="21"/>
      <c r="I105" s="52" t="s">
        <v>262</v>
      </c>
      <c r="J105" s="105" t="s">
        <v>114</v>
      </c>
    </row>
    <row r="106" spans="1:10" ht="28.05" customHeight="1" x14ac:dyDescent="0.15">
      <c r="A106" s="96"/>
      <c r="B106" s="96"/>
      <c r="C106" s="23" t="s">
        <v>110</v>
      </c>
      <c r="D106" s="21" t="s">
        <v>49</v>
      </c>
      <c r="E106" s="22">
        <f>(G102*1/10^3+I102*2/10^3)*0.32+E105</f>
        <v>5.8640000000000008</v>
      </c>
      <c r="F106" s="22"/>
      <c r="G106" s="22">
        <f t="shared" si="4"/>
        <v>0</v>
      </c>
      <c r="H106" s="21"/>
      <c r="I106" s="52" t="s">
        <v>263</v>
      </c>
      <c r="J106" s="22"/>
    </row>
    <row r="107" spans="1:10" ht="28.05" customHeight="1" x14ac:dyDescent="0.15">
      <c r="A107" s="96"/>
      <c r="B107" s="96"/>
      <c r="C107" s="23" t="s">
        <v>80</v>
      </c>
      <c r="D107" s="21" t="s">
        <v>81</v>
      </c>
      <c r="E107" s="22">
        <v>1</v>
      </c>
      <c r="F107" s="22"/>
      <c r="G107" s="22">
        <f t="shared" si="4"/>
        <v>0</v>
      </c>
      <c r="H107" s="21"/>
      <c r="I107" s="52" t="s">
        <v>250</v>
      </c>
      <c r="J107" s="22"/>
    </row>
    <row r="108" spans="1:10" ht="28.05" customHeight="1" x14ac:dyDescent="0.15">
      <c r="A108" s="96"/>
      <c r="B108" s="96"/>
      <c r="C108" s="23" t="s">
        <v>82</v>
      </c>
      <c r="D108" s="21" t="s">
        <v>49</v>
      </c>
      <c r="E108" s="22"/>
      <c r="F108" s="22"/>
      <c r="G108" s="22">
        <f t="shared" si="4"/>
        <v>0</v>
      </c>
      <c r="H108" s="21"/>
      <c r="I108" s="52" t="s">
        <v>251</v>
      </c>
      <c r="J108" s="22"/>
    </row>
    <row r="109" spans="1:10" ht="28.05" customHeight="1" x14ac:dyDescent="0.15">
      <c r="A109" s="96"/>
      <c r="B109" s="96"/>
      <c r="C109" s="23" t="s">
        <v>83</v>
      </c>
      <c r="D109" s="21" t="s">
        <v>49</v>
      </c>
      <c r="E109" s="22">
        <f>(G102/10^3)*(I102/10^3)</f>
        <v>2.1</v>
      </c>
      <c r="F109" s="22"/>
      <c r="G109" s="22">
        <f t="shared" si="4"/>
        <v>0</v>
      </c>
      <c r="H109" s="21"/>
      <c r="I109" s="52" t="s">
        <v>252</v>
      </c>
      <c r="J109" s="22"/>
    </row>
    <row r="110" spans="1:10" ht="28.05" customHeight="1" x14ac:dyDescent="0.15">
      <c r="A110" s="96"/>
      <c r="B110" s="96"/>
      <c r="C110" s="23" t="s">
        <v>84</v>
      </c>
      <c r="D110" s="21" t="s">
        <v>49</v>
      </c>
      <c r="E110" s="22"/>
      <c r="F110" s="22"/>
      <c r="G110" s="22">
        <f t="shared" si="4"/>
        <v>0</v>
      </c>
      <c r="H110" s="21"/>
      <c r="I110" s="52" t="s">
        <v>253</v>
      </c>
      <c r="J110" s="22"/>
    </row>
    <row r="111" spans="1:10" ht="28.05" customHeight="1" x14ac:dyDescent="0.15">
      <c r="A111" s="96"/>
      <c r="B111" s="96"/>
      <c r="C111" s="23" t="s">
        <v>85</v>
      </c>
      <c r="D111" s="21" t="s">
        <v>76</v>
      </c>
      <c r="E111" s="22">
        <f>(G102*2/10^3)+(I102*2/10^3)</f>
        <v>6.2</v>
      </c>
      <c r="F111" s="22"/>
      <c r="G111" s="22">
        <f t="shared" si="4"/>
        <v>0</v>
      </c>
      <c r="H111" s="21"/>
      <c r="I111" s="52" t="s">
        <v>254</v>
      </c>
      <c r="J111" s="22"/>
    </row>
    <row r="112" spans="1:10" ht="28.05" customHeight="1" x14ac:dyDescent="0.15">
      <c r="A112" s="96"/>
      <c r="B112" s="96"/>
      <c r="C112" s="23" t="s">
        <v>86</v>
      </c>
      <c r="D112" s="21" t="s">
        <v>87</v>
      </c>
      <c r="E112" s="22">
        <v>1</v>
      </c>
      <c r="F112" s="22"/>
      <c r="G112" s="22">
        <f t="shared" si="4"/>
        <v>0</v>
      </c>
      <c r="H112" s="21"/>
      <c r="I112" s="52" t="s">
        <v>255</v>
      </c>
      <c r="J112" s="22"/>
    </row>
    <row r="113" spans="1:10" ht="28.05" customHeight="1" x14ac:dyDescent="0.15">
      <c r="A113" s="92">
        <v>2</v>
      </c>
      <c r="B113" s="92" t="s">
        <v>89</v>
      </c>
      <c r="C113" s="23" t="s">
        <v>90</v>
      </c>
      <c r="D113" s="21" t="s">
        <v>91</v>
      </c>
      <c r="E113" s="22">
        <v>3</v>
      </c>
      <c r="F113" s="22"/>
      <c r="G113" s="22">
        <f t="shared" si="4"/>
        <v>0</v>
      </c>
      <c r="H113" s="21"/>
      <c r="I113" s="52" t="s">
        <v>256</v>
      </c>
      <c r="J113" s="106" t="s">
        <v>265</v>
      </c>
    </row>
    <row r="114" spans="1:10" ht="28.05" customHeight="1" x14ac:dyDescent="0.15">
      <c r="A114" s="92"/>
      <c r="B114" s="92"/>
      <c r="C114" s="23" t="s">
        <v>92</v>
      </c>
      <c r="D114" s="21" t="s">
        <v>91</v>
      </c>
      <c r="E114" s="22"/>
      <c r="F114" s="22"/>
      <c r="G114" s="22">
        <f t="shared" si="4"/>
        <v>0</v>
      </c>
      <c r="H114" s="21"/>
      <c r="I114" s="52" t="s">
        <v>257</v>
      </c>
      <c r="J114" s="107"/>
    </row>
    <row r="115" spans="1:10" ht="28.05" customHeight="1" x14ac:dyDescent="0.15">
      <c r="A115" s="92"/>
      <c r="B115" s="92"/>
      <c r="C115" s="23" t="s">
        <v>119</v>
      </c>
      <c r="D115" s="21" t="s">
        <v>94</v>
      </c>
      <c r="E115" s="22">
        <v>1</v>
      </c>
      <c r="F115" s="22"/>
      <c r="G115" s="22">
        <f t="shared" si="4"/>
        <v>0</v>
      </c>
      <c r="H115" s="21"/>
      <c r="I115" s="52" t="s">
        <v>267</v>
      </c>
      <c r="J115" s="107"/>
    </row>
    <row r="116" spans="1:10" ht="28.05" customHeight="1" x14ac:dyDescent="0.15">
      <c r="A116" s="92"/>
      <c r="B116" s="92"/>
      <c r="C116" s="21" t="s">
        <v>95</v>
      </c>
      <c r="D116" s="21" t="s">
        <v>91</v>
      </c>
      <c r="E116" s="22"/>
      <c r="F116" s="22"/>
      <c r="G116" s="22">
        <f t="shared" si="4"/>
        <v>0</v>
      </c>
      <c r="H116" s="21"/>
      <c r="I116" s="52" t="s">
        <v>259</v>
      </c>
      <c r="J116" s="107"/>
    </row>
    <row r="117" spans="1:10" ht="28.05" customHeight="1" x14ac:dyDescent="0.15">
      <c r="A117" s="92"/>
      <c r="B117" s="92"/>
      <c r="C117" s="21" t="s">
        <v>96</v>
      </c>
      <c r="D117" s="21" t="s">
        <v>91</v>
      </c>
      <c r="E117" s="22"/>
      <c r="F117" s="22"/>
      <c r="G117" s="22">
        <f t="shared" si="4"/>
        <v>0</v>
      </c>
      <c r="H117" s="21"/>
      <c r="I117" s="52" t="s">
        <v>260</v>
      </c>
      <c r="J117" s="108"/>
    </row>
    <row r="118" spans="1:10" ht="28.05" customHeight="1" x14ac:dyDescent="0.15">
      <c r="A118" s="21">
        <v>3</v>
      </c>
      <c r="B118" s="93" t="s">
        <v>97</v>
      </c>
      <c r="C118" s="94"/>
      <c r="D118" s="21" t="s">
        <v>87</v>
      </c>
      <c r="E118" s="22">
        <v>1</v>
      </c>
      <c r="F118" s="22"/>
      <c r="G118" s="22">
        <f t="shared" si="4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3" t="s">
        <v>98</v>
      </c>
      <c r="C119" s="94"/>
      <c r="D119" s="21" t="s">
        <v>49</v>
      </c>
      <c r="E119" s="22">
        <f>E109</f>
        <v>2.1</v>
      </c>
      <c r="F119" s="22"/>
      <c r="G119" s="22">
        <f t="shared" si="4"/>
        <v>0</v>
      </c>
      <c r="H119" s="21"/>
      <c r="I119" s="21"/>
      <c r="J119" s="21"/>
    </row>
    <row r="120" spans="1:10" ht="28.05" customHeight="1" x14ac:dyDescent="0.15">
      <c r="A120" s="21">
        <v>5</v>
      </c>
      <c r="B120" s="92" t="s">
        <v>99</v>
      </c>
      <c r="C120" s="92"/>
      <c r="D120" s="21" t="s">
        <v>49</v>
      </c>
      <c r="E120" s="22">
        <f>E119</f>
        <v>2.1</v>
      </c>
      <c r="F120" s="22"/>
      <c r="G120" s="22">
        <f t="shared" si="4"/>
        <v>0</v>
      </c>
      <c r="H120" s="21"/>
      <c r="I120" s="21"/>
      <c r="J120" s="21"/>
    </row>
    <row r="121" spans="1:10" ht="28.05" customHeight="1" x14ac:dyDescent="0.15">
      <c r="A121" s="21" t="s">
        <v>100</v>
      </c>
      <c r="B121" s="97" t="s">
        <v>101</v>
      </c>
      <c r="C121" s="98"/>
      <c r="D121" s="98"/>
      <c r="E121" s="99"/>
      <c r="F121" s="100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102</v>
      </c>
      <c r="B122" s="97" t="s">
        <v>103</v>
      </c>
      <c r="C122" s="98"/>
      <c r="D122" s="98"/>
      <c r="E122" s="100"/>
      <c r="F122" s="24">
        <v>0.09</v>
      </c>
      <c r="G122" s="22">
        <f>F122*G121</f>
        <v>0</v>
      </c>
      <c r="H122" s="21"/>
      <c r="I122" s="21"/>
      <c r="J122" s="21"/>
    </row>
    <row r="123" spans="1:10" ht="28.05" customHeight="1" x14ac:dyDescent="0.15">
      <c r="A123" s="21" t="s">
        <v>104</v>
      </c>
      <c r="B123" s="97" t="s">
        <v>105</v>
      </c>
      <c r="C123" s="98"/>
      <c r="D123" s="98"/>
      <c r="E123" s="100"/>
      <c r="F123" s="24">
        <v>0.13</v>
      </c>
      <c r="G123" s="22">
        <f>(G121+G122)*F123</f>
        <v>0</v>
      </c>
      <c r="H123" s="21"/>
      <c r="I123" s="21"/>
      <c r="J123" s="21"/>
    </row>
    <row r="124" spans="1:10" ht="28.05" customHeight="1" x14ac:dyDescent="0.15">
      <c r="A124" s="21" t="s">
        <v>106</v>
      </c>
      <c r="B124" s="97" t="s">
        <v>107</v>
      </c>
      <c r="C124" s="98"/>
      <c r="D124" s="98"/>
      <c r="E124" s="99"/>
      <c r="F124" s="100"/>
      <c r="G124" s="22">
        <f>SUM(G121:G123)</f>
        <v>0</v>
      </c>
      <c r="H124" s="21"/>
      <c r="I124" s="21"/>
      <c r="J124" s="21"/>
    </row>
    <row r="125" spans="1:10" ht="37.950000000000003" customHeight="1" x14ac:dyDescent="0.15">
      <c r="A125" s="92" t="s">
        <v>108</v>
      </c>
      <c r="B125" s="92"/>
      <c r="C125" s="92"/>
      <c r="D125" s="92"/>
      <c r="E125" s="101"/>
      <c r="F125" s="101"/>
      <c r="G125" s="25">
        <f>G124/((G102/10^3)*(I102/10^3))</f>
        <v>0</v>
      </c>
      <c r="H125" s="21"/>
      <c r="I125" s="21"/>
      <c r="J125" s="21"/>
    </row>
    <row r="126" spans="1:10" ht="27" customHeight="1" x14ac:dyDescent="0.15">
      <c r="A126" s="90" t="s">
        <v>118</v>
      </c>
      <c r="B126" s="90"/>
      <c r="C126" s="90"/>
      <c r="D126" s="90"/>
      <c r="E126" s="91"/>
      <c r="F126" s="91"/>
      <c r="G126" s="91"/>
      <c r="H126" s="90"/>
      <c r="I126" s="90"/>
      <c r="J126" s="18"/>
    </row>
    <row r="127" spans="1:10" ht="16.95" customHeight="1" x14ac:dyDescent="0.15">
      <c r="F127" s="16" t="s">
        <v>67</v>
      </c>
      <c r="G127" s="20">
        <v>1200</v>
      </c>
      <c r="H127" s="17" t="s">
        <v>68</v>
      </c>
      <c r="I127" s="26">
        <v>2100</v>
      </c>
      <c r="J127" s="17" t="s">
        <v>109</v>
      </c>
    </row>
    <row r="128" spans="1:10" ht="52.05" customHeight="1" x14ac:dyDescent="0.15">
      <c r="A128" s="21" t="s">
        <v>24</v>
      </c>
      <c r="B128" s="92" t="s">
        <v>69</v>
      </c>
      <c r="C128" s="92"/>
      <c r="D128" s="21" t="s">
        <v>36</v>
      </c>
      <c r="E128" s="22" t="s">
        <v>70</v>
      </c>
      <c r="F128" s="22" t="s">
        <v>71</v>
      </c>
      <c r="G128" s="22" t="s">
        <v>72</v>
      </c>
      <c r="H128" s="21" t="s">
        <v>73</v>
      </c>
      <c r="I128" s="52" t="s">
        <v>266</v>
      </c>
      <c r="J128" s="21" t="s">
        <v>29</v>
      </c>
    </row>
    <row r="129" spans="1:10" ht="28.05" customHeight="1" x14ac:dyDescent="0.15">
      <c r="A129" s="95">
        <v>1</v>
      </c>
      <c r="B129" s="95" t="s">
        <v>74</v>
      </c>
      <c r="C129" s="23" t="s">
        <v>75</v>
      </c>
      <c r="D129" s="21" t="s">
        <v>76</v>
      </c>
      <c r="E129" s="22">
        <f>(G127/10^3+I127*2/10^3)</f>
        <v>5.4</v>
      </c>
      <c r="F129" s="22"/>
      <c r="G129" s="22">
        <f t="shared" ref="G129:G145" si="5">E129*F129</f>
        <v>0</v>
      </c>
      <c r="H129" s="21"/>
      <c r="I129" s="52" t="s">
        <v>261</v>
      </c>
      <c r="J129" s="104" t="s">
        <v>114</v>
      </c>
    </row>
    <row r="130" spans="1:10" ht="28.05" customHeight="1" x14ac:dyDescent="0.15">
      <c r="A130" s="96"/>
      <c r="B130" s="96"/>
      <c r="C130" s="23" t="s">
        <v>77</v>
      </c>
      <c r="D130" s="21" t="s">
        <v>49</v>
      </c>
      <c r="E130" s="22">
        <f>(G127/10^3)*(I127/10^3)*2</f>
        <v>5.04</v>
      </c>
      <c r="F130" s="22"/>
      <c r="G130" s="22">
        <f t="shared" si="5"/>
        <v>0</v>
      </c>
      <c r="H130" s="21"/>
      <c r="I130" s="52" t="s">
        <v>262</v>
      </c>
      <c r="J130" s="105" t="s">
        <v>114</v>
      </c>
    </row>
    <row r="131" spans="1:10" ht="28.05" customHeight="1" x14ac:dyDescent="0.15">
      <c r="A131" s="96"/>
      <c r="B131" s="96"/>
      <c r="C131" s="23" t="s">
        <v>110</v>
      </c>
      <c r="D131" s="21" t="s">
        <v>49</v>
      </c>
      <c r="E131" s="22">
        <f>(G127*1/10^3+I127*2/10^3)*0.32+E130</f>
        <v>6.7680000000000007</v>
      </c>
      <c r="F131" s="22"/>
      <c r="G131" s="22">
        <f t="shared" si="5"/>
        <v>0</v>
      </c>
      <c r="H131" s="21"/>
      <c r="I131" s="52" t="s">
        <v>263</v>
      </c>
      <c r="J131" s="22"/>
    </row>
    <row r="132" spans="1:10" ht="28.05" customHeight="1" x14ac:dyDescent="0.15">
      <c r="A132" s="96"/>
      <c r="B132" s="96"/>
      <c r="C132" s="23" t="s">
        <v>80</v>
      </c>
      <c r="D132" s="21" t="s">
        <v>81</v>
      </c>
      <c r="E132" s="22">
        <v>3</v>
      </c>
      <c r="F132" s="22"/>
      <c r="G132" s="22">
        <f t="shared" si="5"/>
        <v>0</v>
      </c>
      <c r="H132" s="21"/>
      <c r="I132" s="52" t="s">
        <v>250</v>
      </c>
      <c r="J132" s="22"/>
    </row>
    <row r="133" spans="1:10" ht="28.05" customHeight="1" x14ac:dyDescent="0.15">
      <c r="A133" s="96"/>
      <c r="B133" s="96"/>
      <c r="C133" s="23" t="s">
        <v>82</v>
      </c>
      <c r="D133" s="21" t="s">
        <v>49</v>
      </c>
      <c r="E133" s="22"/>
      <c r="F133" s="22"/>
      <c r="G133" s="22">
        <f t="shared" si="5"/>
        <v>0</v>
      </c>
      <c r="H133" s="21"/>
      <c r="I133" s="52" t="s">
        <v>251</v>
      </c>
      <c r="J133" s="22"/>
    </row>
    <row r="134" spans="1:10" ht="28.05" customHeight="1" x14ac:dyDescent="0.15">
      <c r="A134" s="96"/>
      <c r="B134" s="96"/>
      <c r="C134" s="23" t="s">
        <v>83</v>
      </c>
      <c r="D134" s="21" t="s">
        <v>49</v>
      </c>
      <c r="E134" s="22">
        <f>(G127/10^3)*(I127/10^3)</f>
        <v>2.52</v>
      </c>
      <c r="F134" s="22"/>
      <c r="G134" s="22">
        <f t="shared" si="5"/>
        <v>0</v>
      </c>
      <c r="H134" s="21"/>
      <c r="I134" s="52" t="s">
        <v>252</v>
      </c>
      <c r="J134" s="22"/>
    </row>
    <row r="135" spans="1:10" ht="28.05" customHeight="1" x14ac:dyDescent="0.15">
      <c r="A135" s="96"/>
      <c r="B135" s="96"/>
      <c r="C135" s="23" t="s">
        <v>84</v>
      </c>
      <c r="D135" s="21" t="s">
        <v>49</v>
      </c>
      <c r="E135" s="22"/>
      <c r="F135" s="22"/>
      <c r="G135" s="22">
        <f t="shared" si="5"/>
        <v>0</v>
      </c>
      <c r="H135" s="21"/>
      <c r="I135" s="52" t="s">
        <v>253</v>
      </c>
      <c r="J135" s="22"/>
    </row>
    <row r="136" spans="1:10" ht="28.05" customHeight="1" x14ac:dyDescent="0.15">
      <c r="A136" s="96"/>
      <c r="B136" s="96"/>
      <c r="C136" s="23" t="s">
        <v>85</v>
      </c>
      <c r="D136" s="21" t="s">
        <v>76</v>
      </c>
      <c r="E136" s="22">
        <f>(G127*2/10^3)+(I127*2/10^3)</f>
        <v>6.6</v>
      </c>
      <c r="F136" s="22"/>
      <c r="G136" s="22">
        <f t="shared" si="5"/>
        <v>0</v>
      </c>
      <c r="H136" s="21"/>
      <c r="I136" s="52" t="s">
        <v>254</v>
      </c>
      <c r="J136" s="22"/>
    </row>
    <row r="137" spans="1:10" ht="28.05" customHeight="1" x14ac:dyDescent="0.15">
      <c r="A137" s="96"/>
      <c r="B137" s="96"/>
      <c r="C137" s="23" t="s">
        <v>86</v>
      </c>
      <c r="D137" s="21" t="s">
        <v>87</v>
      </c>
      <c r="E137" s="22">
        <v>1</v>
      </c>
      <c r="F137" s="22"/>
      <c r="G137" s="22">
        <f t="shared" si="5"/>
        <v>0</v>
      </c>
      <c r="H137" s="21"/>
      <c r="I137" s="52" t="s">
        <v>255</v>
      </c>
      <c r="J137" s="22"/>
    </row>
    <row r="138" spans="1:10" ht="28.05" customHeight="1" x14ac:dyDescent="0.15">
      <c r="A138" s="92">
        <v>2</v>
      </c>
      <c r="B138" s="92" t="s">
        <v>89</v>
      </c>
      <c r="C138" s="23" t="s">
        <v>90</v>
      </c>
      <c r="D138" s="21" t="s">
        <v>91</v>
      </c>
      <c r="E138" s="22">
        <v>6</v>
      </c>
      <c r="F138" s="22"/>
      <c r="G138" s="22">
        <f t="shared" si="5"/>
        <v>0</v>
      </c>
      <c r="H138" s="21"/>
      <c r="I138" s="52" t="s">
        <v>256</v>
      </c>
      <c r="J138" s="106" t="s">
        <v>265</v>
      </c>
    </row>
    <row r="139" spans="1:10" ht="28.05" customHeight="1" x14ac:dyDescent="0.15">
      <c r="A139" s="92"/>
      <c r="B139" s="92"/>
      <c r="C139" s="23" t="s">
        <v>92</v>
      </c>
      <c r="D139" s="21" t="s">
        <v>91</v>
      </c>
      <c r="E139" s="22"/>
      <c r="F139" s="22"/>
      <c r="G139" s="22">
        <f t="shared" si="5"/>
        <v>0</v>
      </c>
      <c r="H139" s="21"/>
      <c r="I139" s="52" t="s">
        <v>257</v>
      </c>
      <c r="J139" s="107"/>
    </row>
    <row r="140" spans="1:10" ht="28.05" customHeight="1" x14ac:dyDescent="0.15">
      <c r="A140" s="92"/>
      <c r="B140" s="92"/>
      <c r="C140" s="23" t="s">
        <v>119</v>
      </c>
      <c r="D140" s="21" t="s">
        <v>94</v>
      </c>
      <c r="E140" s="22">
        <v>1</v>
      </c>
      <c r="F140" s="22"/>
      <c r="G140" s="22">
        <f t="shared" si="5"/>
        <v>0</v>
      </c>
      <c r="H140" s="21"/>
      <c r="I140" s="52" t="s">
        <v>267</v>
      </c>
      <c r="J140" s="107"/>
    </row>
    <row r="141" spans="1:10" ht="28.05" customHeight="1" x14ac:dyDescent="0.15">
      <c r="A141" s="92"/>
      <c r="B141" s="92"/>
      <c r="C141" s="21" t="s">
        <v>95</v>
      </c>
      <c r="D141" s="21" t="s">
        <v>91</v>
      </c>
      <c r="E141" s="22"/>
      <c r="F141" s="22"/>
      <c r="G141" s="22">
        <f t="shared" si="5"/>
        <v>0</v>
      </c>
      <c r="H141" s="21"/>
      <c r="I141" s="52" t="s">
        <v>259</v>
      </c>
      <c r="J141" s="107"/>
    </row>
    <row r="142" spans="1:10" ht="28.05" customHeight="1" x14ac:dyDescent="0.15">
      <c r="A142" s="92"/>
      <c r="B142" s="92"/>
      <c r="C142" s="21" t="s">
        <v>96</v>
      </c>
      <c r="D142" s="21" t="s">
        <v>91</v>
      </c>
      <c r="E142" s="22">
        <v>2</v>
      </c>
      <c r="F142" s="22"/>
      <c r="G142" s="22">
        <f t="shared" si="5"/>
        <v>0</v>
      </c>
      <c r="H142" s="21"/>
      <c r="I142" s="52" t="s">
        <v>260</v>
      </c>
      <c r="J142" s="108"/>
    </row>
    <row r="143" spans="1:10" ht="28.05" customHeight="1" x14ac:dyDescent="0.15">
      <c r="A143" s="21">
        <v>3</v>
      </c>
      <c r="B143" s="93" t="s">
        <v>97</v>
      </c>
      <c r="C143" s="94"/>
      <c r="D143" s="21" t="s">
        <v>87</v>
      </c>
      <c r="E143" s="22">
        <v>1</v>
      </c>
      <c r="F143" s="22"/>
      <c r="G143" s="22">
        <f t="shared" si="5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3" t="s">
        <v>98</v>
      </c>
      <c r="C144" s="94"/>
      <c r="D144" s="21" t="s">
        <v>49</v>
      </c>
      <c r="E144" s="22">
        <f>E134</f>
        <v>2.52</v>
      </c>
      <c r="F144" s="22"/>
      <c r="G144" s="22">
        <f t="shared" si="5"/>
        <v>0</v>
      </c>
      <c r="H144" s="21"/>
      <c r="I144" s="21"/>
      <c r="J144" s="21"/>
    </row>
    <row r="145" spans="1:10" ht="28.05" customHeight="1" x14ac:dyDescent="0.15">
      <c r="A145" s="21">
        <v>5</v>
      </c>
      <c r="B145" s="92" t="s">
        <v>99</v>
      </c>
      <c r="C145" s="92"/>
      <c r="D145" s="21" t="s">
        <v>49</v>
      </c>
      <c r="E145" s="22">
        <f>E144</f>
        <v>2.52</v>
      </c>
      <c r="F145" s="22"/>
      <c r="G145" s="22">
        <f t="shared" si="5"/>
        <v>0</v>
      </c>
      <c r="H145" s="21"/>
      <c r="I145" s="21"/>
      <c r="J145" s="21"/>
    </row>
    <row r="146" spans="1:10" ht="28.05" customHeight="1" x14ac:dyDescent="0.15">
      <c r="A146" s="21" t="s">
        <v>100</v>
      </c>
      <c r="B146" s="97" t="s">
        <v>101</v>
      </c>
      <c r="C146" s="98"/>
      <c r="D146" s="98"/>
      <c r="E146" s="99"/>
      <c r="F146" s="100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102</v>
      </c>
      <c r="B147" s="97" t="s">
        <v>103</v>
      </c>
      <c r="C147" s="98"/>
      <c r="D147" s="98"/>
      <c r="E147" s="100"/>
      <c r="F147" s="24">
        <v>0.09</v>
      </c>
      <c r="G147" s="22">
        <f>F147*G146</f>
        <v>0</v>
      </c>
      <c r="H147" s="21"/>
      <c r="I147" s="21"/>
      <c r="J147" s="21"/>
    </row>
    <row r="148" spans="1:10" ht="28.05" customHeight="1" x14ac:dyDescent="0.15">
      <c r="A148" s="21" t="s">
        <v>104</v>
      </c>
      <c r="B148" s="97" t="s">
        <v>105</v>
      </c>
      <c r="C148" s="98"/>
      <c r="D148" s="98"/>
      <c r="E148" s="100"/>
      <c r="F148" s="24">
        <v>0.13</v>
      </c>
      <c r="G148" s="22">
        <f>(G146+G147)*F148</f>
        <v>0</v>
      </c>
      <c r="H148" s="21"/>
      <c r="I148" s="21"/>
      <c r="J148" s="21"/>
    </row>
    <row r="149" spans="1:10" ht="28.05" customHeight="1" x14ac:dyDescent="0.15">
      <c r="A149" s="21" t="s">
        <v>106</v>
      </c>
      <c r="B149" s="97" t="s">
        <v>107</v>
      </c>
      <c r="C149" s="98"/>
      <c r="D149" s="98"/>
      <c r="E149" s="99"/>
      <c r="F149" s="100"/>
      <c r="G149" s="22">
        <f>SUM(G146:G148)</f>
        <v>0</v>
      </c>
      <c r="H149" s="21"/>
      <c r="I149" s="21"/>
      <c r="J149" s="21"/>
    </row>
    <row r="150" spans="1:10" ht="37.950000000000003" customHeight="1" x14ac:dyDescent="0.15">
      <c r="A150" s="92" t="s">
        <v>108</v>
      </c>
      <c r="B150" s="92"/>
      <c r="C150" s="92"/>
      <c r="D150" s="92"/>
      <c r="E150" s="101"/>
      <c r="F150" s="101"/>
      <c r="G150" s="25">
        <f>G149/((G127/10^3)*(I127/10^3))</f>
        <v>0</v>
      </c>
      <c r="H150" s="21"/>
      <c r="I150" s="21"/>
      <c r="J150" s="21"/>
    </row>
    <row r="151" spans="1:10" ht="27" customHeight="1" x14ac:dyDescent="0.15">
      <c r="A151" s="90" t="s">
        <v>113</v>
      </c>
      <c r="B151" s="90"/>
      <c r="C151" s="90"/>
      <c r="D151" s="90"/>
      <c r="E151" s="91"/>
      <c r="F151" s="91"/>
      <c r="G151" s="91"/>
      <c r="H151" s="90"/>
      <c r="I151" s="90"/>
      <c r="J151" s="18"/>
    </row>
    <row r="152" spans="1:10" ht="16.95" customHeight="1" x14ac:dyDescent="0.15">
      <c r="F152" s="16" t="s">
        <v>67</v>
      </c>
      <c r="G152" s="20">
        <v>2200</v>
      </c>
      <c r="H152" s="17" t="s">
        <v>68</v>
      </c>
      <c r="I152" s="26">
        <v>2800</v>
      </c>
      <c r="J152" s="17" t="s">
        <v>109</v>
      </c>
    </row>
    <row r="153" spans="1:10" ht="52.05" customHeight="1" x14ac:dyDescent="0.15">
      <c r="A153" s="21" t="s">
        <v>24</v>
      </c>
      <c r="B153" s="92" t="s">
        <v>69</v>
      </c>
      <c r="C153" s="92"/>
      <c r="D153" s="21" t="s">
        <v>36</v>
      </c>
      <c r="E153" s="22" t="s">
        <v>70</v>
      </c>
      <c r="F153" s="22" t="s">
        <v>71</v>
      </c>
      <c r="G153" s="22" t="s">
        <v>72</v>
      </c>
      <c r="H153" s="21" t="s">
        <v>73</v>
      </c>
      <c r="I153" s="52" t="s">
        <v>266</v>
      </c>
      <c r="J153" s="21" t="s">
        <v>29</v>
      </c>
    </row>
    <row r="154" spans="1:10" ht="28.05" customHeight="1" x14ac:dyDescent="0.15">
      <c r="A154" s="95">
        <v>1</v>
      </c>
      <c r="B154" s="95" t="s">
        <v>74</v>
      </c>
      <c r="C154" s="23" t="s">
        <v>75</v>
      </c>
      <c r="D154" s="21" t="s">
        <v>76</v>
      </c>
      <c r="E154" s="22">
        <f>(G152/10^3+I152*2/10^3)</f>
        <v>7.8</v>
      </c>
      <c r="F154" s="22"/>
      <c r="G154" s="22">
        <f t="shared" ref="G154:G170" si="6">E154*F154</f>
        <v>0</v>
      </c>
      <c r="H154" s="21"/>
      <c r="I154" s="52" t="s">
        <v>261</v>
      </c>
      <c r="J154" s="104" t="s">
        <v>114</v>
      </c>
    </row>
    <row r="155" spans="1:10" ht="28.05" customHeight="1" x14ac:dyDescent="0.15">
      <c r="A155" s="96"/>
      <c r="B155" s="96"/>
      <c r="C155" s="23" t="s">
        <v>77</v>
      </c>
      <c r="D155" s="21" t="s">
        <v>49</v>
      </c>
      <c r="E155" s="22">
        <f>(G152/10^3)*(I152/10^3)*2</f>
        <v>12.32</v>
      </c>
      <c r="F155" s="22"/>
      <c r="G155" s="22">
        <f t="shared" si="6"/>
        <v>0</v>
      </c>
      <c r="H155" s="21"/>
      <c r="I155" s="52" t="s">
        <v>262</v>
      </c>
      <c r="J155" s="105" t="s">
        <v>114</v>
      </c>
    </row>
    <row r="156" spans="1:10" ht="28.05" customHeight="1" x14ac:dyDescent="0.15">
      <c r="A156" s="96"/>
      <c r="B156" s="96"/>
      <c r="C156" s="23" t="s">
        <v>110</v>
      </c>
      <c r="D156" s="21" t="s">
        <v>49</v>
      </c>
      <c r="E156" s="22">
        <f>(G152*1/10^3+I152*2/10^3)*0.32+E155</f>
        <v>14.816000000000001</v>
      </c>
      <c r="F156" s="22"/>
      <c r="G156" s="22">
        <f t="shared" si="6"/>
        <v>0</v>
      </c>
      <c r="H156" s="21"/>
      <c r="I156" s="52" t="s">
        <v>263</v>
      </c>
      <c r="J156" s="22"/>
    </row>
    <row r="157" spans="1:10" ht="28.05" customHeight="1" x14ac:dyDescent="0.15">
      <c r="A157" s="96"/>
      <c r="B157" s="96"/>
      <c r="C157" s="23" t="s">
        <v>80</v>
      </c>
      <c r="D157" s="21" t="s">
        <v>81</v>
      </c>
      <c r="E157" s="22">
        <v>3</v>
      </c>
      <c r="F157" s="22"/>
      <c r="G157" s="22">
        <f t="shared" si="6"/>
        <v>0</v>
      </c>
      <c r="H157" s="21"/>
      <c r="I157" s="52" t="s">
        <v>250</v>
      </c>
      <c r="J157" s="22"/>
    </row>
    <row r="158" spans="1:10" ht="28.05" customHeight="1" x14ac:dyDescent="0.15">
      <c r="A158" s="96"/>
      <c r="B158" s="96"/>
      <c r="C158" s="23" t="s">
        <v>82</v>
      </c>
      <c r="D158" s="21" t="s">
        <v>49</v>
      </c>
      <c r="E158" s="22"/>
      <c r="F158" s="22"/>
      <c r="G158" s="22">
        <f t="shared" si="6"/>
        <v>0</v>
      </c>
      <c r="H158" s="21"/>
      <c r="I158" s="52" t="s">
        <v>251</v>
      </c>
      <c r="J158" s="22"/>
    </row>
    <row r="159" spans="1:10" ht="28.05" customHeight="1" x14ac:dyDescent="0.15">
      <c r="A159" s="96"/>
      <c r="B159" s="96"/>
      <c r="C159" s="23" t="s">
        <v>83</v>
      </c>
      <c r="D159" s="21" t="s">
        <v>49</v>
      </c>
      <c r="E159" s="22">
        <f>(G152/10^3)*(I152/10^3)</f>
        <v>6.16</v>
      </c>
      <c r="F159" s="22"/>
      <c r="G159" s="22">
        <f t="shared" si="6"/>
        <v>0</v>
      </c>
      <c r="H159" s="21"/>
      <c r="I159" s="52" t="s">
        <v>252</v>
      </c>
      <c r="J159" s="22"/>
    </row>
    <row r="160" spans="1:10" ht="28.05" customHeight="1" x14ac:dyDescent="0.15">
      <c r="A160" s="96"/>
      <c r="B160" s="96"/>
      <c r="C160" s="23" t="s">
        <v>84</v>
      </c>
      <c r="D160" s="21" t="s">
        <v>49</v>
      </c>
      <c r="E160" s="22"/>
      <c r="F160" s="22"/>
      <c r="G160" s="22">
        <f t="shared" si="6"/>
        <v>0</v>
      </c>
      <c r="H160" s="21"/>
      <c r="I160" s="52" t="s">
        <v>253</v>
      </c>
      <c r="J160" s="22"/>
    </row>
    <row r="161" spans="1:10" ht="28.05" customHeight="1" x14ac:dyDescent="0.15">
      <c r="A161" s="96"/>
      <c r="B161" s="96"/>
      <c r="C161" s="23" t="s">
        <v>85</v>
      </c>
      <c r="D161" s="21" t="s">
        <v>76</v>
      </c>
      <c r="E161" s="22">
        <f>(G152*2/10^3)+(I152*4/10^3)</f>
        <v>15.6</v>
      </c>
      <c r="F161" s="22"/>
      <c r="G161" s="22">
        <f t="shared" si="6"/>
        <v>0</v>
      </c>
      <c r="H161" s="21"/>
      <c r="I161" s="52" t="s">
        <v>254</v>
      </c>
      <c r="J161" s="22"/>
    </row>
    <row r="162" spans="1:10" ht="28.05" customHeight="1" x14ac:dyDescent="0.15">
      <c r="A162" s="96"/>
      <c r="B162" s="96"/>
      <c r="C162" s="23" t="s">
        <v>86</v>
      </c>
      <c r="D162" s="21" t="s">
        <v>87</v>
      </c>
      <c r="E162" s="22">
        <v>1</v>
      </c>
      <c r="F162" s="22"/>
      <c r="G162" s="22">
        <f t="shared" si="6"/>
        <v>0</v>
      </c>
      <c r="H162" s="21"/>
      <c r="I162" s="52" t="s">
        <v>255</v>
      </c>
      <c r="J162" s="22"/>
    </row>
    <row r="163" spans="1:10" ht="28.05" customHeight="1" x14ac:dyDescent="0.15">
      <c r="A163" s="92">
        <v>2</v>
      </c>
      <c r="B163" s="92" t="s">
        <v>89</v>
      </c>
      <c r="C163" s="23" t="s">
        <v>90</v>
      </c>
      <c r="D163" s="21" t="s">
        <v>91</v>
      </c>
      <c r="E163" s="22">
        <v>10</v>
      </c>
      <c r="F163" s="22"/>
      <c r="G163" s="22">
        <f t="shared" si="6"/>
        <v>0</v>
      </c>
      <c r="H163" s="21"/>
      <c r="I163" s="52" t="s">
        <v>256</v>
      </c>
      <c r="J163" s="106" t="s">
        <v>265</v>
      </c>
    </row>
    <row r="164" spans="1:10" ht="28.05" customHeight="1" x14ac:dyDescent="0.15">
      <c r="A164" s="92"/>
      <c r="B164" s="92"/>
      <c r="C164" s="23" t="s">
        <v>92</v>
      </c>
      <c r="D164" s="21" t="s">
        <v>91</v>
      </c>
      <c r="E164" s="22">
        <v>2</v>
      </c>
      <c r="F164" s="22"/>
      <c r="G164" s="22">
        <f t="shared" si="6"/>
        <v>0</v>
      </c>
      <c r="H164" s="21"/>
      <c r="I164" s="52" t="s">
        <v>257</v>
      </c>
      <c r="J164" s="107"/>
    </row>
    <row r="165" spans="1:10" ht="28.05" customHeight="1" x14ac:dyDescent="0.15">
      <c r="A165" s="92"/>
      <c r="B165" s="92"/>
      <c r="C165" s="23" t="s">
        <v>93</v>
      </c>
      <c r="D165" s="21" t="s">
        <v>94</v>
      </c>
      <c r="E165" s="22">
        <v>1</v>
      </c>
      <c r="F165" s="22"/>
      <c r="G165" s="22">
        <f t="shared" si="6"/>
        <v>0</v>
      </c>
      <c r="H165" s="21"/>
      <c r="I165" s="52" t="s">
        <v>258</v>
      </c>
      <c r="J165" s="107"/>
    </row>
    <row r="166" spans="1:10" ht="28.05" customHeight="1" x14ac:dyDescent="0.15">
      <c r="A166" s="92"/>
      <c r="B166" s="92"/>
      <c r="C166" s="21" t="s">
        <v>95</v>
      </c>
      <c r="D166" s="21" t="s">
        <v>91</v>
      </c>
      <c r="E166" s="22">
        <v>1</v>
      </c>
      <c r="F166" s="22"/>
      <c r="G166" s="22">
        <f t="shared" si="6"/>
        <v>0</v>
      </c>
      <c r="H166" s="21"/>
      <c r="I166" s="52" t="s">
        <v>259</v>
      </c>
      <c r="J166" s="107"/>
    </row>
    <row r="167" spans="1:10" ht="28.05" customHeight="1" x14ac:dyDescent="0.15">
      <c r="A167" s="92"/>
      <c r="B167" s="92"/>
      <c r="C167" s="21" t="s">
        <v>96</v>
      </c>
      <c r="D167" s="21" t="s">
        <v>91</v>
      </c>
      <c r="E167" s="22">
        <v>2</v>
      </c>
      <c r="F167" s="22"/>
      <c r="G167" s="22">
        <f t="shared" si="6"/>
        <v>0</v>
      </c>
      <c r="H167" s="21"/>
      <c r="I167" s="52" t="s">
        <v>260</v>
      </c>
      <c r="J167" s="108"/>
    </row>
    <row r="168" spans="1:10" ht="28.05" customHeight="1" x14ac:dyDescent="0.15">
      <c r="A168" s="21">
        <v>3</v>
      </c>
      <c r="B168" s="93" t="s">
        <v>97</v>
      </c>
      <c r="C168" s="94"/>
      <c r="D168" s="21" t="s">
        <v>87</v>
      </c>
      <c r="E168" s="22">
        <v>1</v>
      </c>
      <c r="F168" s="22"/>
      <c r="G168" s="22">
        <f t="shared" si="6"/>
        <v>0</v>
      </c>
      <c r="H168" s="21"/>
      <c r="I168" s="21"/>
      <c r="J168" s="21"/>
    </row>
    <row r="169" spans="1:10" ht="28.05" customHeight="1" x14ac:dyDescent="0.15">
      <c r="A169" s="21">
        <v>4</v>
      </c>
      <c r="B169" s="93" t="s">
        <v>98</v>
      </c>
      <c r="C169" s="94"/>
      <c r="D169" s="21" t="s">
        <v>49</v>
      </c>
      <c r="E169" s="22">
        <f>E159</f>
        <v>6.16</v>
      </c>
      <c r="F169" s="22"/>
      <c r="G169" s="22">
        <f t="shared" si="6"/>
        <v>0</v>
      </c>
      <c r="H169" s="21"/>
      <c r="I169" s="21"/>
      <c r="J169" s="21"/>
    </row>
    <row r="170" spans="1:10" ht="28.05" customHeight="1" x14ac:dyDescent="0.15">
      <c r="A170" s="21">
        <v>5</v>
      </c>
      <c r="B170" s="92" t="s">
        <v>99</v>
      </c>
      <c r="C170" s="92"/>
      <c r="D170" s="21" t="s">
        <v>49</v>
      </c>
      <c r="E170" s="22">
        <f>E169</f>
        <v>6.16</v>
      </c>
      <c r="F170" s="22"/>
      <c r="G170" s="22">
        <f t="shared" si="6"/>
        <v>0</v>
      </c>
      <c r="H170" s="21"/>
      <c r="I170" s="21"/>
      <c r="J170" s="21"/>
    </row>
    <row r="171" spans="1:10" ht="28.05" customHeight="1" x14ac:dyDescent="0.15">
      <c r="A171" s="21" t="s">
        <v>100</v>
      </c>
      <c r="B171" s="97" t="s">
        <v>101</v>
      </c>
      <c r="C171" s="98"/>
      <c r="D171" s="98"/>
      <c r="E171" s="99"/>
      <c r="F171" s="100"/>
      <c r="G171" s="22">
        <f>SUM(G154:G170)</f>
        <v>0</v>
      </c>
      <c r="H171" s="21"/>
      <c r="I171" s="21"/>
      <c r="J171" s="22"/>
    </row>
    <row r="172" spans="1:10" ht="28.05" customHeight="1" x14ac:dyDescent="0.15">
      <c r="A172" s="21" t="s">
        <v>102</v>
      </c>
      <c r="B172" s="97" t="s">
        <v>103</v>
      </c>
      <c r="C172" s="98"/>
      <c r="D172" s="98"/>
      <c r="E172" s="100"/>
      <c r="F172" s="24">
        <v>0.09</v>
      </c>
      <c r="G172" s="22">
        <f>F172*G171</f>
        <v>0</v>
      </c>
      <c r="H172" s="21"/>
      <c r="I172" s="21"/>
      <c r="J172" s="21"/>
    </row>
    <row r="173" spans="1:10" ht="28.05" customHeight="1" x14ac:dyDescent="0.15">
      <c r="A173" s="21" t="s">
        <v>104</v>
      </c>
      <c r="B173" s="97" t="s">
        <v>105</v>
      </c>
      <c r="C173" s="98"/>
      <c r="D173" s="98"/>
      <c r="E173" s="100"/>
      <c r="F173" s="24">
        <v>0.13</v>
      </c>
      <c r="G173" s="22">
        <f>(G171+G172)*F173</f>
        <v>0</v>
      </c>
      <c r="H173" s="21"/>
      <c r="I173" s="21"/>
      <c r="J173" s="21"/>
    </row>
    <row r="174" spans="1:10" ht="28.05" customHeight="1" x14ac:dyDescent="0.15">
      <c r="A174" s="21" t="s">
        <v>106</v>
      </c>
      <c r="B174" s="97" t="s">
        <v>107</v>
      </c>
      <c r="C174" s="98"/>
      <c r="D174" s="98"/>
      <c r="E174" s="99"/>
      <c r="F174" s="100"/>
      <c r="G174" s="22">
        <f>SUM(G171:G173)</f>
        <v>0</v>
      </c>
      <c r="H174" s="21"/>
      <c r="I174" s="21"/>
      <c r="J174" s="21"/>
    </row>
    <row r="175" spans="1:10" ht="37.950000000000003" customHeight="1" x14ac:dyDescent="0.15">
      <c r="A175" s="92" t="s">
        <v>108</v>
      </c>
      <c r="B175" s="92"/>
      <c r="C175" s="92"/>
      <c r="D175" s="92"/>
      <c r="E175" s="101"/>
      <c r="F175" s="101"/>
      <c r="G175" s="25">
        <f>G174/((G152/10^3)*(I152/10^3))</f>
        <v>0</v>
      </c>
      <c r="H175" s="21"/>
      <c r="I175" s="21"/>
      <c r="J175" s="21"/>
    </row>
    <row r="176" spans="1:10" ht="27" customHeight="1" x14ac:dyDescent="0.15">
      <c r="A176" s="90" t="s">
        <v>116</v>
      </c>
      <c r="B176" s="90"/>
      <c r="C176" s="90"/>
      <c r="D176" s="90"/>
      <c r="E176" s="91"/>
      <c r="F176" s="91"/>
      <c r="G176" s="91"/>
      <c r="H176" s="90"/>
      <c r="I176" s="90"/>
      <c r="J176" s="18"/>
    </row>
    <row r="177" spans="1:10" ht="16.95" customHeight="1" x14ac:dyDescent="0.15">
      <c r="F177" s="16" t="s">
        <v>67</v>
      </c>
      <c r="G177" s="20">
        <v>2200</v>
      </c>
      <c r="H177" s="17" t="s">
        <v>68</v>
      </c>
      <c r="I177" s="26">
        <v>2800</v>
      </c>
      <c r="J177" s="17" t="s">
        <v>109</v>
      </c>
    </row>
    <row r="178" spans="1:10" ht="52.05" customHeight="1" x14ac:dyDescent="0.15">
      <c r="A178" s="21" t="s">
        <v>24</v>
      </c>
      <c r="B178" s="92" t="s">
        <v>69</v>
      </c>
      <c r="C178" s="92"/>
      <c r="D178" s="21" t="s">
        <v>36</v>
      </c>
      <c r="E178" s="22" t="s">
        <v>70</v>
      </c>
      <c r="F178" s="22" t="s">
        <v>71</v>
      </c>
      <c r="G178" s="22" t="s">
        <v>72</v>
      </c>
      <c r="H178" s="21" t="s">
        <v>73</v>
      </c>
      <c r="I178" s="52" t="s">
        <v>266</v>
      </c>
      <c r="J178" s="21" t="s">
        <v>29</v>
      </c>
    </row>
    <row r="179" spans="1:10" ht="28.05" customHeight="1" x14ac:dyDescent="0.15">
      <c r="A179" s="95">
        <v>1</v>
      </c>
      <c r="B179" s="95" t="s">
        <v>74</v>
      </c>
      <c r="C179" s="23" t="s">
        <v>75</v>
      </c>
      <c r="D179" s="21" t="s">
        <v>76</v>
      </c>
      <c r="E179" s="22">
        <f>(G177/10^3+I177*2/10^3)</f>
        <v>7.8</v>
      </c>
      <c r="F179" s="22"/>
      <c r="G179" s="22">
        <f t="shared" ref="G179:G195" si="7">E179*F179</f>
        <v>0</v>
      </c>
      <c r="H179" s="21"/>
      <c r="I179" s="52" t="s">
        <v>261</v>
      </c>
      <c r="J179" s="104" t="s">
        <v>114</v>
      </c>
    </row>
    <row r="180" spans="1:10" ht="28.05" customHeight="1" x14ac:dyDescent="0.15">
      <c r="A180" s="96"/>
      <c r="B180" s="96"/>
      <c r="C180" s="23" t="s">
        <v>77</v>
      </c>
      <c r="D180" s="21" t="s">
        <v>49</v>
      </c>
      <c r="E180" s="22">
        <f>(G177/10^3)*(I177/10^3)*2</f>
        <v>12.32</v>
      </c>
      <c r="F180" s="22"/>
      <c r="G180" s="22">
        <f t="shared" si="7"/>
        <v>0</v>
      </c>
      <c r="H180" s="21"/>
      <c r="I180" s="52" t="s">
        <v>262</v>
      </c>
      <c r="J180" s="105" t="s">
        <v>114</v>
      </c>
    </row>
    <row r="181" spans="1:10" ht="28.05" customHeight="1" x14ac:dyDescent="0.15">
      <c r="A181" s="96"/>
      <c r="B181" s="96"/>
      <c r="C181" s="23" t="s">
        <v>110</v>
      </c>
      <c r="D181" s="21" t="s">
        <v>49</v>
      </c>
      <c r="E181" s="22">
        <f>(G177*1/10^3+I177*2/10^3)*0.32+E180</f>
        <v>14.816000000000001</v>
      </c>
      <c r="F181" s="22"/>
      <c r="G181" s="22">
        <f t="shared" si="7"/>
        <v>0</v>
      </c>
      <c r="H181" s="21"/>
      <c r="I181" s="52" t="s">
        <v>263</v>
      </c>
      <c r="J181" s="22"/>
    </row>
    <row r="182" spans="1:10" ht="28.05" customHeight="1" x14ac:dyDescent="0.15">
      <c r="A182" s="96"/>
      <c r="B182" s="96"/>
      <c r="C182" s="23" t="s">
        <v>80</v>
      </c>
      <c r="D182" s="21" t="s">
        <v>81</v>
      </c>
      <c r="E182" s="22">
        <v>3</v>
      </c>
      <c r="F182" s="22"/>
      <c r="G182" s="22">
        <f t="shared" si="7"/>
        <v>0</v>
      </c>
      <c r="H182" s="21"/>
      <c r="I182" s="52" t="s">
        <v>250</v>
      </c>
      <c r="J182" s="22"/>
    </row>
    <row r="183" spans="1:10" ht="28.05" customHeight="1" x14ac:dyDescent="0.15">
      <c r="A183" s="96"/>
      <c r="B183" s="96"/>
      <c r="C183" s="23" t="s">
        <v>82</v>
      </c>
      <c r="D183" s="21" t="s">
        <v>49</v>
      </c>
      <c r="E183" s="22"/>
      <c r="F183" s="22"/>
      <c r="G183" s="22">
        <f t="shared" si="7"/>
        <v>0</v>
      </c>
      <c r="H183" s="21"/>
      <c r="I183" s="52" t="s">
        <v>251</v>
      </c>
      <c r="J183" s="22"/>
    </row>
    <row r="184" spans="1:10" ht="28.05" customHeight="1" x14ac:dyDescent="0.15">
      <c r="A184" s="96"/>
      <c r="B184" s="96"/>
      <c r="C184" s="23" t="s">
        <v>83</v>
      </c>
      <c r="D184" s="21" t="s">
        <v>49</v>
      </c>
      <c r="E184" s="22">
        <f>(G177/10^3)*(I177/10^3)</f>
        <v>6.16</v>
      </c>
      <c r="F184" s="22"/>
      <c r="G184" s="22">
        <f t="shared" si="7"/>
        <v>0</v>
      </c>
      <c r="H184" s="21"/>
      <c r="I184" s="52" t="s">
        <v>252</v>
      </c>
      <c r="J184" s="22"/>
    </row>
    <row r="185" spans="1:10" ht="28.05" customHeight="1" x14ac:dyDescent="0.15">
      <c r="A185" s="96"/>
      <c r="B185" s="96"/>
      <c r="C185" s="23" t="s">
        <v>84</v>
      </c>
      <c r="D185" s="21" t="s">
        <v>49</v>
      </c>
      <c r="E185" s="22"/>
      <c r="F185" s="22"/>
      <c r="G185" s="22">
        <f t="shared" si="7"/>
        <v>0</v>
      </c>
      <c r="H185" s="21"/>
      <c r="I185" s="52" t="s">
        <v>253</v>
      </c>
      <c r="J185" s="22"/>
    </row>
    <row r="186" spans="1:10" ht="28.05" customHeight="1" x14ac:dyDescent="0.15">
      <c r="A186" s="96"/>
      <c r="B186" s="96"/>
      <c r="C186" s="23" t="s">
        <v>85</v>
      </c>
      <c r="D186" s="21" t="s">
        <v>76</v>
      </c>
      <c r="E186" s="22">
        <f>(G177*2/10^3)+(I177*4/10^3)</f>
        <v>15.6</v>
      </c>
      <c r="F186" s="22"/>
      <c r="G186" s="22">
        <f t="shared" si="7"/>
        <v>0</v>
      </c>
      <c r="H186" s="21"/>
      <c r="I186" s="52" t="s">
        <v>254</v>
      </c>
      <c r="J186" s="22"/>
    </row>
    <row r="187" spans="1:10" ht="28.05" customHeight="1" x14ac:dyDescent="0.15">
      <c r="A187" s="96"/>
      <c r="B187" s="96"/>
      <c r="C187" s="23" t="s">
        <v>86</v>
      </c>
      <c r="D187" s="21" t="s">
        <v>87</v>
      </c>
      <c r="E187" s="22">
        <v>1</v>
      </c>
      <c r="F187" s="22"/>
      <c r="G187" s="22">
        <f t="shared" si="7"/>
        <v>0</v>
      </c>
      <c r="H187" s="21"/>
      <c r="I187" s="21" t="s">
        <v>88</v>
      </c>
      <c r="J187" s="22"/>
    </row>
    <row r="188" spans="1:10" ht="28.05" customHeight="1" x14ac:dyDescent="0.15">
      <c r="A188" s="92">
        <v>2</v>
      </c>
      <c r="B188" s="92" t="s">
        <v>89</v>
      </c>
      <c r="C188" s="23" t="s">
        <v>90</v>
      </c>
      <c r="D188" s="21" t="s">
        <v>91</v>
      </c>
      <c r="E188" s="22">
        <v>10</v>
      </c>
      <c r="F188" s="22"/>
      <c r="G188" s="22">
        <f t="shared" si="7"/>
        <v>0</v>
      </c>
      <c r="H188" s="21"/>
      <c r="I188" s="52" t="s">
        <v>256</v>
      </c>
      <c r="J188" s="106" t="s">
        <v>265</v>
      </c>
    </row>
    <row r="189" spans="1:10" ht="28.05" customHeight="1" x14ac:dyDescent="0.15">
      <c r="A189" s="92"/>
      <c r="B189" s="92"/>
      <c r="C189" s="23" t="s">
        <v>92</v>
      </c>
      <c r="D189" s="21" t="s">
        <v>91</v>
      </c>
      <c r="E189" s="22">
        <v>2</v>
      </c>
      <c r="F189" s="22"/>
      <c r="G189" s="22">
        <f t="shared" si="7"/>
        <v>0</v>
      </c>
      <c r="H189" s="21"/>
      <c r="I189" s="52" t="s">
        <v>257</v>
      </c>
      <c r="J189" s="107"/>
    </row>
    <row r="190" spans="1:10" ht="28.05" customHeight="1" x14ac:dyDescent="0.15">
      <c r="A190" s="92"/>
      <c r="B190" s="92"/>
      <c r="C190" s="23" t="s">
        <v>117</v>
      </c>
      <c r="D190" s="21" t="s">
        <v>94</v>
      </c>
      <c r="E190" s="22">
        <v>1</v>
      </c>
      <c r="F190" s="22"/>
      <c r="G190" s="22">
        <f t="shared" si="7"/>
        <v>0</v>
      </c>
      <c r="H190" s="21"/>
      <c r="I190" s="52" t="s">
        <v>268</v>
      </c>
      <c r="J190" s="107"/>
    </row>
    <row r="191" spans="1:10" ht="28.05" customHeight="1" x14ac:dyDescent="0.15">
      <c r="A191" s="92"/>
      <c r="B191" s="92"/>
      <c r="C191" s="21" t="s">
        <v>95</v>
      </c>
      <c r="D191" s="21" t="s">
        <v>91</v>
      </c>
      <c r="E191" s="22">
        <v>1</v>
      </c>
      <c r="F191" s="22"/>
      <c r="G191" s="22">
        <f t="shared" si="7"/>
        <v>0</v>
      </c>
      <c r="H191" s="21"/>
      <c r="I191" s="52" t="s">
        <v>259</v>
      </c>
      <c r="J191" s="107"/>
    </row>
    <row r="192" spans="1:10" ht="28.05" customHeight="1" x14ac:dyDescent="0.15">
      <c r="A192" s="92"/>
      <c r="B192" s="92"/>
      <c r="C192" s="21" t="s">
        <v>96</v>
      </c>
      <c r="D192" s="21" t="s">
        <v>91</v>
      </c>
      <c r="E192" s="22">
        <v>2</v>
      </c>
      <c r="F192" s="22"/>
      <c r="G192" s="22">
        <f t="shared" si="7"/>
        <v>0</v>
      </c>
      <c r="H192" s="21"/>
      <c r="I192" s="52" t="s">
        <v>260</v>
      </c>
      <c r="J192" s="108"/>
    </row>
    <row r="193" spans="1:10" ht="28.05" customHeight="1" x14ac:dyDescent="0.15">
      <c r="A193" s="21">
        <v>3</v>
      </c>
      <c r="B193" s="93" t="s">
        <v>97</v>
      </c>
      <c r="C193" s="94"/>
      <c r="D193" s="21" t="s">
        <v>87</v>
      </c>
      <c r="E193" s="22">
        <v>1</v>
      </c>
      <c r="F193" s="22"/>
      <c r="G193" s="22">
        <f t="shared" si="7"/>
        <v>0</v>
      </c>
      <c r="H193" s="21"/>
      <c r="I193" s="21"/>
      <c r="J193" s="21"/>
    </row>
    <row r="194" spans="1:10" ht="28.05" customHeight="1" x14ac:dyDescent="0.15">
      <c r="A194" s="21">
        <v>4</v>
      </c>
      <c r="B194" s="93" t="s">
        <v>98</v>
      </c>
      <c r="C194" s="94"/>
      <c r="D194" s="21" t="s">
        <v>49</v>
      </c>
      <c r="E194" s="22">
        <f>E184</f>
        <v>6.16</v>
      </c>
      <c r="F194" s="22"/>
      <c r="G194" s="22">
        <f t="shared" si="7"/>
        <v>0</v>
      </c>
      <c r="H194" s="21"/>
      <c r="I194" s="21"/>
      <c r="J194" s="21"/>
    </row>
    <row r="195" spans="1:10" ht="28.05" customHeight="1" x14ac:dyDescent="0.15">
      <c r="A195" s="21">
        <v>5</v>
      </c>
      <c r="B195" s="92" t="s">
        <v>99</v>
      </c>
      <c r="C195" s="92"/>
      <c r="D195" s="21" t="s">
        <v>49</v>
      </c>
      <c r="E195" s="22">
        <f>E194</f>
        <v>6.16</v>
      </c>
      <c r="F195" s="22"/>
      <c r="G195" s="22">
        <f t="shared" si="7"/>
        <v>0</v>
      </c>
      <c r="H195" s="21"/>
      <c r="I195" s="21"/>
      <c r="J195" s="21"/>
    </row>
    <row r="196" spans="1:10" ht="28.05" customHeight="1" x14ac:dyDescent="0.15">
      <c r="A196" s="21" t="s">
        <v>100</v>
      </c>
      <c r="B196" s="97" t="s">
        <v>101</v>
      </c>
      <c r="C196" s="98"/>
      <c r="D196" s="98"/>
      <c r="E196" s="99"/>
      <c r="F196" s="100"/>
      <c r="G196" s="22">
        <f>SUM(G179:G195)</f>
        <v>0</v>
      </c>
      <c r="H196" s="21"/>
      <c r="I196" s="21"/>
      <c r="J196" s="22"/>
    </row>
    <row r="197" spans="1:10" ht="28.05" customHeight="1" x14ac:dyDescent="0.15">
      <c r="A197" s="21" t="s">
        <v>102</v>
      </c>
      <c r="B197" s="97" t="s">
        <v>103</v>
      </c>
      <c r="C197" s="98"/>
      <c r="D197" s="98"/>
      <c r="E197" s="100"/>
      <c r="F197" s="24">
        <v>0.09</v>
      </c>
      <c r="G197" s="22">
        <f>F197*G196</f>
        <v>0</v>
      </c>
      <c r="H197" s="21"/>
      <c r="I197" s="21"/>
      <c r="J197" s="21"/>
    </row>
    <row r="198" spans="1:10" ht="28.05" customHeight="1" x14ac:dyDescent="0.15">
      <c r="A198" s="21" t="s">
        <v>104</v>
      </c>
      <c r="B198" s="97" t="s">
        <v>105</v>
      </c>
      <c r="C198" s="98"/>
      <c r="D198" s="98"/>
      <c r="E198" s="100"/>
      <c r="F198" s="24">
        <v>0.13</v>
      </c>
      <c r="G198" s="22">
        <f>(G196+G197)*F198</f>
        <v>0</v>
      </c>
      <c r="H198" s="21"/>
      <c r="I198" s="21"/>
      <c r="J198" s="21"/>
    </row>
    <row r="199" spans="1:10" ht="28.05" customHeight="1" x14ac:dyDescent="0.15">
      <c r="A199" s="21" t="s">
        <v>106</v>
      </c>
      <c r="B199" s="97" t="s">
        <v>107</v>
      </c>
      <c r="C199" s="98"/>
      <c r="D199" s="98"/>
      <c r="E199" s="99"/>
      <c r="F199" s="100"/>
      <c r="G199" s="22">
        <f>SUM(G196:G198)</f>
        <v>0</v>
      </c>
      <c r="H199" s="21"/>
      <c r="I199" s="21"/>
      <c r="J199" s="21"/>
    </row>
    <row r="200" spans="1:10" ht="37.950000000000003" customHeight="1" x14ac:dyDescent="0.15">
      <c r="A200" s="92" t="s">
        <v>108</v>
      </c>
      <c r="B200" s="92"/>
      <c r="C200" s="92"/>
      <c r="D200" s="92"/>
      <c r="E200" s="101"/>
      <c r="F200" s="101"/>
      <c r="G200" s="25">
        <f>G199/((G177/10^3)*(I177/10^3))</f>
        <v>0</v>
      </c>
      <c r="H200" s="21"/>
      <c r="I200" s="21"/>
      <c r="J200" s="21"/>
    </row>
    <row r="201" spans="1:10" ht="21" customHeight="1" x14ac:dyDescent="0.15">
      <c r="A201" s="90" t="s">
        <v>120</v>
      </c>
      <c r="B201" s="90"/>
      <c r="C201" s="90"/>
      <c r="D201" s="90"/>
      <c r="E201" s="91"/>
      <c r="F201" s="91"/>
      <c r="G201" s="91"/>
      <c r="H201" s="90"/>
      <c r="I201" s="90"/>
      <c r="J201" s="18"/>
    </row>
    <row r="202" spans="1:10" ht="13.05" customHeight="1" x14ac:dyDescent="0.15">
      <c r="F202" s="16" t="s">
        <v>67</v>
      </c>
      <c r="G202" s="20">
        <v>1000</v>
      </c>
      <c r="H202" s="17" t="s">
        <v>68</v>
      </c>
      <c r="I202" s="26">
        <v>2100</v>
      </c>
      <c r="J202" s="17" t="s">
        <v>48</v>
      </c>
    </row>
    <row r="203" spans="1:10" ht="52.05" customHeight="1" x14ac:dyDescent="0.15">
      <c r="A203" s="21" t="s">
        <v>24</v>
      </c>
      <c r="B203" s="92" t="s">
        <v>69</v>
      </c>
      <c r="C203" s="92"/>
      <c r="D203" s="21" t="s">
        <v>36</v>
      </c>
      <c r="E203" s="22" t="s">
        <v>70</v>
      </c>
      <c r="F203" s="22" t="s">
        <v>71</v>
      </c>
      <c r="G203" s="22" t="s">
        <v>72</v>
      </c>
      <c r="H203" s="21" t="s">
        <v>73</v>
      </c>
      <c r="I203" s="52" t="s">
        <v>266</v>
      </c>
      <c r="J203" s="21" t="s">
        <v>29</v>
      </c>
    </row>
    <row r="204" spans="1:10" ht="28.05" customHeight="1" x14ac:dyDescent="0.15">
      <c r="A204" s="95">
        <v>1</v>
      </c>
      <c r="B204" s="95" t="s">
        <v>74</v>
      </c>
      <c r="C204" s="23" t="s">
        <v>75</v>
      </c>
      <c r="D204" s="21" t="s">
        <v>76</v>
      </c>
      <c r="E204" s="22">
        <f>(G202/10^3+I202*2/10^3)</f>
        <v>5.2</v>
      </c>
      <c r="F204" s="22"/>
      <c r="G204" s="22">
        <f t="shared" ref="G204:G220" si="8">E204*F204</f>
        <v>0</v>
      </c>
      <c r="H204" s="21"/>
      <c r="I204" s="52" t="s">
        <v>261</v>
      </c>
      <c r="J204" s="104" t="s">
        <v>114</v>
      </c>
    </row>
    <row r="205" spans="1:10" ht="28.05" customHeight="1" x14ac:dyDescent="0.15">
      <c r="A205" s="96"/>
      <c r="B205" s="96"/>
      <c r="C205" s="23" t="s">
        <v>77</v>
      </c>
      <c r="D205" s="21" t="s">
        <v>49</v>
      </c>
      <c r="E205" s="22">
        <f>(G202/10^3)*(I202/10^3)*2</f>
        <v>4.2</v>
      </c>
      <c r="F205" s="22"/>
      <c r="G205" s="22">
        <f t="shared" si="8"/>
        <v>0</v>
      </c>
      <c r="H205" s="21"/>
      <c r="I205" s="52" t="s">
        <v>262</v>
      </c>
      <c r="J205" s="105" t="s">
        <v>114</v>
      </c>
    </row>
    <row r="206" spans="1:10" ht="28.05" customHeight="1" x14ac:dyDescent="0.15">
      <c r="A206" s="96"/>
      <c r="B206" s="96"/>
      <c r="C206" s="23" t="s">
        <v>110</v>
      </c>
      <c r="D206" s="21" t="s">
        <v>49</v>
      </c>
      <c r="E206" s="22">
        <f>(G202*1/10^3+I202*2/10^3)*0.32+E205</f>
        <v>5.8640000000000008</v>
      </c>
      <c r="F206" s="22"/>
      <c r="G206" s="22">
        <f t="shared" si="8"/>
        <v>0</v>
      </c>
      <c r="H206" s="21"/>
      <c r="I206" s="52" t="s">
        <v>263</v>
      </c>
      <c r="J206" s="22"/>
    </row>
    <row r="207" spans="1:10" ht="28.05" customHeight="1" x14ac:dyDescent="0.15">
      <c r="A207" s="96"/>
      <c r="B207" s="96"/>
      <c r="C207" s="23" t="s">
        <v>80</v>
      </c>
      <c r="D207" s="21" t="s">
        <v>81</v>
      </c>
      <c r="E207" s="22">
        <v>1</v>
      </c>
      <c r="F207" s="22"/>
      <c r="G207" s="22">
        <f t="shared" si="8"/>
        <v>0</v>
      </c>
      <c r="H207" s="21"/>
      <c r="I207" s="52" t="s">
        <v>269</v>
      </c>
      <c r="J207" s="22"/>
    </row>
    <row r="208" spans="1:10" ht="28.05" customHeight="1" x14ac:dyDescent="0.15">
      <c r="A208" s="96"/>
      <c r="B208" s="96"/>
      <c r="C208" s="23" t="s">
        <v>82</v>
      </c>
      <c r="D208" s="21" t="s">
        <v>49</v>
      </c>
      <c r="E208" s="22"/>
      <c r="F208" s="22"/>
      <c r="G208" s="22">
        <f t="shared" si="8"/>
        <v>0</v>
      </c>
      <c r="H208" s="21"/>
      <c r="I208" s="52" t="s">
        <v>251</v>
      </c>
      <c r="J208" s="22"/>
    </row>
    <row r="209" spans="1:10" ht="28.05" customHeight="1" x14ac:dyDescent="0.15">
      <c r="A209" s="96"/>
      <c r="B209" s="96"/>
      <c r="C209" s="23" t="s">
        <v>121</v>
      </c>
      <c r="D209" s="21" t="s">
        <v>49</v>
      </c>
      <c r="E209" s="22">
        <f>(G202/10^3)*(I202/10^3)</f>
        <v>2.1</v>
      </c>
      <c r="F209" s="22"/>
      <c r="G209" s="22">
        <f t="shared" si="8"/>
        <v>0</v>
      </c>
      <c r="H209" s="21"/>
      <c r="I209" s="52" t="s">
        <v>252</v>
      </c>
      <c r="J209" s="22"/>
    </row>
    <row r="210" spans="1:10" ht="28.05" customHeight="1" x14ac:dyDescent="0.15">
      <c r="A210" s="96"/>
      <c r="B210" s="96"/>
      <c r="C210" s="23" t="s">
        <v>84</v>
      </c>
      <c r="D210" s="21" t="s">
        <v>49</v>
      </c>
      <c r="E210" s="22"/>
      <c r="F210" s="22"/>
      <c r="G210" s="22">
        <f t="shared" si="8"/>
        <v>0</v>
      </c>
      <c r="H210" s="21"/>
      <c r="I210" s="52" t="s">
        <v>253</v>
      </c>
      <c r="J210" s="22"/>
    </row>
    <row r="211" spans="1:10" ht="28.05" customHeight="1" x14ac:dyDescent="0.15">
      <c r="A211" s="96"/>
      <c r="B211" s="96"/>
      <c r="C211" s="23" t="s">
        <v>85</v>
      </c>
      <c r="D211" s="21" t="s">
        <v>76</v>
      </c>
      <c r="E211" s="22">
        <f>(G202*2/10^3)+(I202*2/10^3)</f>
        <v>6.2</v>
      </c>
      <c r="F211" s="22"/>
      <c r="G211" s="22">
        <f t="shared" si="8"/>
        <v>0</v>
      </c>
      <c r="H211" s="21"/>
      <c r="I211" s="52" t="s">
        <v>254</v>
      </c>
      <c r="J211" s="22"/>
    </row>
    <row r="212" spans="1:10" ht="28.05" customHeight="1" x14ac:dyDescent="0.15">
      <c r="A212" s="96"/>
      <c r="B212" s="96"/>
      <c r="C212" s="23" t="s">
        <v>86</v>
      </c>
      <c r="D212" s="21" t="s">
        <v>87</v>
      </c>
      <c r="E212" s="22">
        <v>1</v>
      </c>
      <c r="F212" s="22"/>
      <c r="G212" s="22">
        <f t="shared" si="8"/>
        <v>0</v>
      </c>
      <c r="H212" s="21"/>
      <c r="I212" s="52" t="s">
        <v>255</v>
      </c>
      <c r="J212" s="22"/>
    </row>
    <row r="213" spans="1:10" ht="28.05" customHeight="1" x14ac:dyDescent="0.15">
      <c r="A213" s="92">
        <v>2</v>
      </c>
      <c r="B213" s="92" t="s">
        <v>89</v>
      </c>
      <c r="C213" s="23" t="s">
        <v>122</v>
      </c>
      <c r="D213" s="21" t="s">
        <v>91</v>
      </c>
      <c r="E213" s="22">
        <v>3</v>
      </c>
      <c r="F213" s="22"/>
      <c r="G213" s="22">
        <f t="shared" si="8"/>
        <v>0</v>
      </c>
      <c r="H213" s="21"/>
      <c r="I213" s="52" t="s">
        <v>256</v>
      </c>
      <c r="J213" s="106" t="s">
        <v>265</v>
      </c>
    </row>
    <row r="214" spans="1:10" ht="28.05" customHeight="1" x14ac:dyDescent="0.15">
      <c r="A214" s="92"/>
      <c r="B214" s="92"/>
      <c r="C214" s="23" t="s">
        <v>92</v>
      </c>
      <c r="D214" s="21" t="s">
        <v>91</v>
      </c>
      <c r="E214" s="22">
        <v>1</v>
      </c>
      <c r="F214" s="22"/>
      <c r="G214" s="22">
        <f t="shared" si="8"/>
        <v>0</v>
      </c>
      <c r="H214" s="21"/>
      <c r="I214" s="52" t="s">
        <v>257</v>
      </c>
      <c r="J214" s="107"/>
    </row>
    <row r="215" spans="1:10" ht="28.05" customHeight="1" x14ac:dyDescent="0.15">
      <c r="A215" s="92"/>
      <c r="B215" s="92"/>
      <c r="C215" s="23" t="s">
        <v>123</v>
      </c>
      <c r="D215" s="21" t="s">
        <v>94</v>
      </c>
      <c r="E215" s="22">
        <v>1</v>
      </c>
      <c r="F215" s="22"/>
      <c r="G215" s="22">
        <f t="shared" si="8"/>
        <v>0</v>
      </c>
      <c r="H215" s="21"/>
      <c r="I215" s="52" t="s">
        <v>258</v>
      </c>
      <c r="J215" s="107"/>
    </row>
    <row r="216" spans="1:10" ht="28.05" customHeight="1" x14ac:dyDescent="0.15">
      <c r="A216" s="92"/>
      <c r="B216" s="92"/>
      <c r="C216" s="21" t="s">
        <v>95</v>
      </c>
      <c r="D216" s="21" t="s">
        <v>91</v>
      </c>
      <c r="E216" s="22"/>
      <c r="F216" s="22"/>
      <c r="G216" s="22">
        <f t="shared" si="8"/>
        <v>0</v>
      </c>
      <c r="H216" s="21"/>
      <c r="I216" s="52" t="s">
        <v>259</v>
      </c>
      <c r="J216" s="107"/>
    </row>
    <row r="217" spans="1:10" ht="28.05" customHeight="1" x14ac:dyDescent="0.15">
      <c r="A217" s="92"/>
      <c r="B217" s="92"/>
      <c r="C217" s="21" t="s">
        <v>96</v>
      </c>
      <c r="D217" s="21" t="s">
        <v>91</v>
      </c>
      <c r="E217" s="22"/>
      <c r="F217" s="22"/>
      <c r="G217" s="22">
        <f t="shared" si="8"/>
        <v>0</v>
      </c>
      <c r="H217" s="21"/>
      <c r="I217" s="52" t="s">
        <v>260</v>
      </c>
      <c r="J217" s="108"/>
    </row>
    <row r="218" spans="1:10" ht="28.05" customHeight="1" x14ac:dyDescent="0.15">
      <c r="A218" s="21">
        <v>3</v>
      </c>
      <c r="B218" s="93" t="s">
        <v>97</v>
      </c>
      <c r="C218" s="94"/>
      <c r="D218" s="21" t="s">
        <v>87</v>
      </c>
      <c r="E218" s="22">
        <v>1</v>
      </c>
      <c r="F218" s="22"/>
      <c r="G218" s="22">
        <f t="shared" si="8"/>
        <v>0</v>
      </c>
      <c r="H218" s="21"/>
      <c r="I218" s="21"/>
      <c r="J218" s="21"/>
    </row>
    <row r="219" spans="1:10" ht="28.05" customHeight="1" x14ac:dyDescent="0.15">
      <c r="A219" s="21">
        <v>4</v>
      </c>
      <c r="B219" s="93" t="s">
        <v>98</v>
      </c>
      <c r="C219" s="94"/>
      <c r="D219" s="21" t="s">
        <v>49</v>
      </c>
      <c r="E219" s="22">
        <f>E209</f>
        <v>2.1</v>
      </c>
      <c r="F219" s="22"/>
      <c r="G219" s="22">
        <f t="shared" si="8"/>
        <v>0</v>
      </c>
      <c r="H219" s="21"/>
      <c r="I219" s="21"/>
      <c r="J219" s="21"/>
    </row>
    <row r="220" spans="1:10" ht="28.05" customHeight="1" x14ac:dyDescent="0.15">
      <c r="A220" s="21">
        <v>5</v>
      </c>
      <c r="B220" s="92" t="s">
        <v>99</v>
      </c>
      <c r="C220" s="92"/>
      <c r="D220" s="21" t="s">
        <v>49</v>
      </c>
      <c r="E220" s="22">
        <f>E219</f>
        <v>2.1</v>
      </c>
      <c r="F220" s="22"/>
      <c r="G220" s="22">
        <f t="shared" si="8"/>
        <v>0</v>
      </c>
      <c r="H220" s="21"/>
      <c r="I220" s="21"/>
      <c r="J220" s="21"/>
    </row>
    <row r="221" spans="1:10" ht="28.05" customHeight="1" x14ac:dyDescent="0.15">
      <c r="A221" s="21" t="s">
        <v>100</v>
      </c>
      <c r="B221" s="97" t="s">
        <v>101</v>
      </c>
      <c r="C221" s="98"/>
      <c r="D221" s="98"/>
      <c r="E221" s="99"/>
      <c r="F221" s="100"/>
      <c r="G221" s="22">
        <f>SUM(G204:G220)</f>
        <v>0</v>
      </c>
      <c r="H221" s="21"/>
      <c r="I221" s="21"/>
      <c r="J221" s="22"/>
    </row>
    <row r="222" spans="1:10" ht="28.05" customHeight="1" x14ac:dyDescent="0.15">
      <c r="A222" s="21" t="s">
        <v>102</v>
      </c>
      <c r="B222" s="97" t="s">
        <v>103</v>
      </c>
      <c r="C222" s="98"/>
      <c r="D222" s="98"/>
      <c r="E222" s="100"/>
      <c r="F222" s="24">
        <v>0.09</v>
      </c>
      <c r="G222" s="22">
        <f>F222*G221</f>
        <v>0</v>
      </c>
      <c r="H222" s="21"/>
      <c r="I222" s="21"/>
      <c r="J222" s="21"/>
    </row>
    <row r="223" spans="1:10" ht="28.05" customHeight="1" x14ac:dyDescent="0.15">
      <c r="A223" s="21" t="s">
        <v>104</v>
      </c>
      <c r="B223" s="97" t="s">
        <v>105</v>
      </c>
      <c r="C223" s="98"/>
      <c r="D223" s="98"/>
      <c r="E223" s="100"/>
      <c r="F223" s="24">
        <v>0.13</v>
      </c>
      <c r="G223" s="22">
        <f>(G221+G222)*F223</f>
        <v>0</v>
      </c>
      <c r="H223" s="21"/>
      <c r="I223" s="21"/>
      <c r="J223" s="21"/>
    </row>
    <row r="224" spans="1:10" ht="28.05" customHeight="1" x14ac:dyDescent="0.15">
      <c r="A224" s="21" t="s">
        <v>106</v>
      </c>
      <c r="B224" s="97" t="s">
        <v>107</v>
      </c>
      <c r="C224" s="98"/>
      <c r="D224" s="98"/>
      <c r="E224" s="99"/>
      <c r="F224" s="100"/>
      <c r="G224" s="22">
        <f>SUM(G221:G223)</f>
        <v>0</v>
      </c>
      <c r="H224" s="21"/>
      <c r="I224" s="21"/>
      <c r="J224" s="21"/>
    </row>
    <row r="225" spans="1:10" ht="37.950000000000003" customHeight="1" x14ac:dyDescent="0.15">
      <c r="A225" s="92" t="s">
        <v>108</v>
      </c>
      <c r="B225" s="92"/>
      <c r="C225" s="92"/>
      <c r="D225" s="92"/>
      <c r="E225" s="101"/>
      <c r="F225" s="101"/>
      <c r="G225" s="25">
        <f>G224/((G202/10^3)*(I202/10^3))</f>
        <v>0</v>
      </c>
      <c r="H225" s="21"/>
      <c r="I225" s="21"/>
      <c r="J225" s="21"/>
    </row>
    <row r="226" spans="1:10" ht="27" customHeight="1" x14ac:dyDescent="0.15">
      <c r="A226" s="90" t="s">
        <v>120</v>
      </c>
      <c r="B226" s="90"/>
      <c r="C226" s="90"/>
      <c r="D226" s="90"/>
      <c r="E226" s="91"/>
      <c r="F226" s="91"/>
      <c r="G226" s="91"/>
      <c r="H226" s="90"/>
      <c r="I226" s="90"/>
      <c r="J226" s="18"/>
    </row>
    <row r="227" spans="1:10" ht="16.95" customHeight="1" x14ac:dyDescent="0.15">
      <c r="F227" s="16" t="s">
        <v>67</v>
      </c>
      <c r="G227" s="20">
        <v>1200</v>
      </c>
      <c r="H227" s="17" t="s">
        <v>68</v>
      </c>
      <c r="I227" s="26">
        <v>2100</v>
      </c>
      <c r="J227" s="17" t="s">
        <v>109</v>
      </c>
    </row>
    <row r="228" spans="1:10" ht="52.05" customHeight="1" x14ac:dyDescent="0.15">
      <c r="A228" s="21" t="s">
        <v>24</v>
      </c>
      <c r="B228" s="92" t="s">
        <v>69</v>
      </c>
      <c r="C228" s="92"/>
      <c r="D228" s="21" t="s">
        <v>36</v>
      </c>
      <c r="E228" s="22" t="s">
        <v>70</v>
      </c>
      <c r="F228" s="22" t="s">
        <v>71</v>
      </c>
      <c r="G228" s="22" t="s">
        <v>72</v>
      </c>
      <c r="H228" s="21" t="s">
        <v>73</v>
      </c>
      <c r="I228" s="52" t="s">
        <v>266</v>
      </c>
      <c r="J228" s="21" t="s">
        <v>29</v>
      </c>
    </row>
    <row r="229" spans="1:10" ht="28.05" customHeight="1" x14ac:dyDescent="0.15">
      <c r="A229" s="95">
        <v>1</v>
      </c>
      <c r="B229" s="95" t="s">
        <v>74</v>
      </c>
      <c r="C229" s="23" t="s">
        <v>75</v>
      </c>
      <c r="D229" s="21" t="s">
        <v>76</v>
      </c>
      <c r="E229" s="22">
        <f>(G227/10^3+I227*2/10^3)</f>
        <v>5.4</v>
      </c>
      <c r="F229" s="22"/>
      <c r="G229" s="22">
        <f t="shared" ref="G229:G245" si="9">E229*F229</f>
        <v>0</v>
      </c>
      <c r="H229" s="21"/>
      <c r="I229" s="52" t="s">
        <v>261</v>
      </c>
      <c r="J229" s="104" t="s">
        <v>114</v>
      </c>
    </row>
    <row r="230" spans="1:10" ht="28.05" customHeight="1" x14ac:dyDescent="0.15">
      <c r="A230" s="96"/>
      <c r="B230" s="96"/>
      <c r="C230" s="23" t="s">
        <v>77</v>
      </c>
      <c r="D230" s="21" t="s">
        <v>49</v>
      </c>
      <c r="E230" s="22">
        <f>(G227/10^3)*(I227/10^3)*2</f>
        <v>5.04</v>
      </c>
      <c r="F230" s="22"/>
      <c r="G230" s="22">
        <f t="shared" si="9"/>
        <v>0</v>
      </c>
      <c r="H230" s="21"/>
      <c r="I230" s="52" t="s">
        <v>262</v>
      </c>
      <c r="J230" s="105" t="s">
        <v>114</v>
      </c>
    </row>
    <row r="231" spans="1:10" ht="28.05" customHeight="1" x14ac:dyDescent="0.15">
      <c r="A231" s="96"/>
      <c r="B231" s="96"/>
      <c r="C231" s="23" t="s">
        <v>110</v>
      </c>
      <c r="D231" s="21" t="s">
        <v>49</v>
      </c>
      <c r="E231" s="22">
        <f>(G227*1/10^3+I227*2/10^3)*0.32+E230</f>
        <v>6.7680000000000007</v>
      </c>
      <c r="F231" s="22"/>
      <c r="G231" s="22">
        <f t="shared" si="9"/>
        <v>0</v>
      </c>
      <c r="H231" s="21"/>
      <c r="I231" s="52" t="s">
        <v>263</v>
      </c>
      <c r="J231" s="22"/>
    </row>
    <row r="232" spans="1:10" ht="28.05" customHeight="1" x14ac:dyDescent="0.15">
      <c r="A232" s="96"/>
      <c r="B232" s="96"/>
      <c r="C232" s="23" t="s">
        <v>80</v>
      </c>
      <c r="D232" s="21" t="s">
        <v>81</v>
      </c>
      <c r="E232" s="22">
        <v>1</v>
      </c>
      <c r="F232" s="22"/>
      <c r="G232" s="22">
        <f t="shared" si="9"/>
        <v>0</v>
      </c>
      <c r="H232" s="21"/>
      <c r="I232" s="52" t="s">
        <v>250</v>
      </c>
      <c r="J232" s="22"/>
    </row>
    <row r="233" spans="1:10" ht="28.05" customHeight="1" x14ac:dyDescent="0.15">
      <c r="A233" s="96"/>
      <c r="B233" s="96"/>
      <c r="C233" s="23" t="s">
        <v>82</v>
      </c>
      <c r="D233" s="21" t="s">
        <v>49</v>
      </c>
      <c r="E233" s="22"/>
      <c r="F233" s="22"/>
      <c r="G233" s="22">
        <f t="shared" si="9"/>
        <v>0</v>
      </c>
      <c r="H233" s="21"/>
      <c r="I233" s="52" t="s">
        <v>251</v>
      </c>
      <c r="J233" s="22"/>
    </row>
    <row r="234" spans="1:10" ht="28.05" customHeight="1" x14ac:dyDescent="0.15">
      <c r="A234" s="96"/>
      <c r="B234" s="96"/>
      <c r="C234" s="23" t="s">
        <v>121</v>
      </c>
      <c r="D234" s="21" t="s">
        <v>49</v>
      </c>
      <c r="E234" s="22">
        <f>(G227/10^3)*(I227/10^3)</f>
        <v>2.52</v>
      </c>
      <c r="F234" s="22"/>
      <c r="G234" s="22">
        <f t="shared" si="9"/>
        <v>0</v>
      </c>
      <c r="H234" s="21"/>
      <c r="I234" s="52" t="s">
        <v>252</v>
      </c>
      <c r="J234" s="22"/>
    </row>
    <row r="235" spans="1:10" ht="28.05" customHeight="1" x14ac:dyDescent="0.15">
      <c r="A235" s="96"/>
      <c r="B235" s="96"/>
      <c r="C235" s="23" t="s">
        <v>84</v>
      </c>
      <c r="D235" s="21" t="s">
        <v>49</v>
      </c>
      <c r="E235" s="22"/>
      <c r="F235" s="22"/>
      <c r="G235" s="22">
        <f t="shared" si="9"/>
        <v>0</v>
      </c>
      <c r="H235" s="21"/>
      <c r="I235" s="52" t="s">
        <v>253</v>
      </c>
      <c r="J235" s="22"/>
    </row>
    <row r="236" spans="1:10" ht="28.05" customHeight="1" x14ac:dyDescent="0.15">
      <c r="A236" s="96"/>
      <c r="B236" s="96"/>
      <c r="C236" s="23" t="s">
        <v>85</v>
      </c>
      <c r="D236" s="21" t="s">
        <v>76</v>
      </c>
      <c r="E236" s="22">
        <f>(G227*2/10^3)+(I227*2/10^3)</f>
        <v>6.6</v>
      </c>
      <c r="F236" s="22"/>
      <c r="G236" s="22">
        <f t="shared" si="9"/>
        <v>0</v>
      </c>
      <c r="H236" s="21"/>
      <c r="I236" s="52" t="s">
        <v>254</v>
      </c>
      <c r="J236" s="22"/>
    </row>
    <row r="237" spans="1:10" ht="28.05" customHeight="1" x14ac:dyDescent="0.15">
      <c r="A237" s="96"/>
      <c r="B237" s="96"/>
      <c r="C237" s="23" t="s">
        <v>86</v>
      </c>
      <c r="D237" s="21" t="s">
        <v>87</v>
      </c>
      <c r="E237" s="22">
        <v>1</v>
      </c>
      <c r="F237" s="22"/>
      <c r="G237" s="22">
        <f t="shared" si="9"/>
        <v>0</v>
      </c>
      <c r="H237" s="21"/>
      <c r="I237" s="52" t="s">
        <v>255</v>
      </c>
      <c r="J237" s="22"/>
    </row>
    <row r="238" spans="1:10" ht="28.05" customHeight="1" x14ac:dyDescent="0.15">
      <c r="A238" s="92">
        <v>2</v>
      </c>
      <c r="B238" s="92" t="s">
        <v>89</v>
      </c>
      <c r="C238" s="23" t="s">
        <v>122</v>
      </c>
      <c r="D238" s="21" t="s">
        <v>91</v>
      </c>
      <c r="E238" s="22">
        <v>6</v>
      </c>
      <c r="F238" s="22"/>
      <c r="G238" s="22">
        <f t="shared" si="9"/>
        <v>0</v>
      </c>
      <c r="H238" s="21"/>
      <c r="I238" s="52" t="s">
        <v>256</v>
      </c>
      <c r="J238" s="106" t="s">
        <v>265</v>
      </c>
    </row>
    <row r="239" spans="1:10" ht="28.05" customHeight="1" x14ac:dyDescent="0.15">
      <c r="A239" s="92"/>
      <c r="B239" s="92"/>
      <c r="C239" s="23" t="s">
        <v>92</v>
      </c>
      <c r="D239" s="21" t="s">
        <v>91</v>
      </c>
      <c r="E239" s="22">
        <v>2</v>
      </c>
      <c r="F239" s="22"/>
      <c r="G239" s="22">
        <f t="shared" si="9"/>
        <v>0</v>
      </c>
      <c r="H239" s="21"/>
      <c r="I239" s="52" t="s">
        <v>257</v>
      </c>
      <c r="J239" s="107"/>
    </row>
    <row r="240" spans="1:10" ht="28.05" customHeight="1" x14ac:dyDescent="0.15">
      <c r="A240" s="92"/>
      <c r="B240" s="92"/>
      <c r="C240" s="23" t="s">
        <v>123</v>
      </c>
      <c r="D240" s="21" t="s">
        <v>94</v>
      </c>
      <c r="E240" s="22">
        <v>1</v>
      </c>
      <c r="F240" s="22"/>
      <c r="G240" s="22">
        <f t="shared" si="9"/>
        <v>0</v>
      </c>
      <c r="H240" s="21"/>
      <c r="I240" s="52" t="s">
        <v>258</v>
      </c>
      <c r="J240" s="107"/>
    </row>
    <row r="241" spans="1:10" ht="28.05" customHeight="1" x14ac:dyDescent="0.15">
      <c r="A241" s="92"/>
      <c r="B241" s="92"/>
      <c r="C241" s="21" t="s">
        <v>95</v>
      </c>
      <c r="D241" s="21" t="s">
        <v>91</v>
      </c>
      <c r="E241" s="22">
        <v>1</v>
      </c>
      <c r="F241" s="22"/>
      <c r="G241" s="22">
        <f t="shared" si="9"/>
        <v>0</v>
      </c>
      <c r="H241" s="21"/>
      <c r="I241" s="52" t="s">
        <v>259</v>
      </c>
      <c r="J241" s="107"/>
    </row>
    <row r="242" spans="1:10" ht="28.05" customHeight="1" x14ac:dyDescent="0.15">
      <c r="A242" s="92"/>
      <c r="B242" s="92"/>
      <c r="C242" s="21" t="s">
        <v>96</v>
      </c>
      <c r="D242" s="21" t="s">
        <v>91</v>
      </c>
      <c r="E242" s="22">
        <v>2</v>
      </c>
      <c r="F242" s="22"/>
      <c r="G242" s="22">
        <f t="shared" si="9"/>
        <v>0</v>
      </c>
      <c r="H242" s="21"/>
      <c r="I242" s="52" t="s">
        <v>260</v>
      </c>
      <c r="J242" s="108"/>
    </row>
    <row r="243" spans="1:10" ht="28.05" customHeight="1" x14ac:dyDescent="0.15">
      <c r="A243" s="21">
        <v>3</v>
      </c>
      <c r="B243" s="93" t="s">
        <v>97</v>
      </c>
      <c r="C243" s="94"/>
      <c r="D243" s="21" t="s">
        <v>87</v>
      </c>
      <c r="E243" s="22">
        <v>1</v>
      </c>
      <c r="F243" s="22"/>
      <c r="G243" s="22">
        <f t="shared" si="9"/>
        <v>0</v>
      </c>
      <c r="H243" s="21"/>
      <c r="I243" s="21"/>
      <c r="J243" s="21"/>
    </row>
    <row r="244" spans="1:10" ht="28.05" customHeight="1" x14ac:dyDescent="0.15">
      <c r="A244" s="21">
        <v>4</v>
      </c>
      <c r="B244" s="93" t="s">
        <v>98</v>
      </c>
      <c r="C244" s="94"/>
      <c r="D244" s="21" t="s">
        <v>49</v>
      </c>
      <c r="E244" s="22">
        <f>E234</f>
        <v>2.52</v>
      </c>
      <c r="F244" s="22"/>
      <c r="G244" s="22">
        <f t="shared" si="9"/>
        <v>0</v>
      </c>
      <c r="H244" s="21"/>
      <c r="I244" s="21"/>
      <c r="J244" s="21"/>
    </row>
    <row r="245" spans="1:10" ht="28.05" customHeight="1" x14ac:dyDescent="0.15">
      <c r="A245" s="21">
        <v>5</v>
      </c>
      <c r="B245" s="92" t="s">
        <v>99</v>
      </c>
      <c r="C245" s="92"/>
      <c r="D245" s="21" t="s">
        <v>49</v>
      </c>
      <c r="E245" s="22">
        <f>E244</f>
        <v>2.52</v>
      </c>
      <c r="F245" s="22"/>
      <c r="G245" s="22">
        <f t="shared" si="9"/>
        <v>0</v>
      </c>
      <c r="H245" s="21"/>
      <c r="I245" s="21"/>
      <c r="J245" s="21"/>
    </row>
    <row r="246" spans="1:10" ht="28.05" customHeight="1" x14ac:dyDescent="0.15">
      <c r="A246" s="21" t="s">
        <v>100</v>
      </c>
      <c r="B246" s="97" t="s">
        <v>101</v>
      </c>
      <c r="C246" s="98"/>
      <c r="D246" s="98"/>
      <c r="E246" s="99"/>
      <c r="F246" s="100"/>
      <c r="G246" s="22">
        <f>SUM(G229:G245)</f>
        <v>0</v>
      </c>
      <c r="H246" s="21"/>
      <c r="I246" s="21"/>
      <c r="J246" s="22"/>
    </row>
    <row r="247" spans="1:10" ht="28.05" customHeight="1" x14ac:dyDescent="0.15">
      <c r="A247" s="21" t="s">
        <v>102</v>
      </c>
      <c r="B247" s="97" t="s">
        <v>103</v>
      </c>
      <c r="C247" s="98"/>
      <c r="D247" s="98"/>
      <c r="E247" s="100"/>
      <c r="F247" s="24">
        <v>0.09</v>
      </c>
      <c r="G247" s="22">
        <f>F247*G246</f>
        <v>0</v>
      </c>
      <c r="H247" s="21"/>
      <c r="I247" s="21"/>
      <c r="J247" s="21"/>
    </row>
    <row r="248" spans="1:10" ht="28.05" customHeight="1" x14ac:dyDescent="0.15">
      <c r="A248" s="21" t="s">
        <v>104</v>
      </c>
      <c r="B248" s="97" t="s">
        <v>105</v>
      </c>
      <c r="C248" s="98"/>
      <c r="D248" s="98"/>
      <c r="E248" s="100"/>
      <c r="F248" s="24">
        <v>0.13</v>
      </c>
      <c r="G248" s="22">
        <f>(G246+G247)*F248</f>
        <v>0</v>
      </c>
      <c r="H248" s="21"/>
      <c r="I248" s="21"/>
      <c r="J248" s="21"/>
    </row>
    <row r="249" spans="1:10" ht="28.05" customHeight="1" x14ac:dyDescent="0.15">
      <c r="A249" s="21" t="s">
        <v>106</v>
      </c>
      <c r="B249" s="97" t="s">
        <v>107</v>
      </c>
      <c r="C249" s="98"/>
      <c r="D249" s="98"/>
      <c r="E249" s="99"/>
      <c r="F249" s="100"/>
      <c r="G249" s="22">
        <f>SUM(G246:G248)</f>
        <v>0</v>
      </c>
      <c r="H249" s="21"/>
      <c r="I249" s="21"/>
      <c r="J249" s="21"/>
    </row>
    <row r="250" spans="1:10" ht="37.950000000000003" customHeight="1" x14ac:dyDescent="0.15">
      <c r="A250" s="92" t="s">
        <v>108</v>
      </c>
      <c r="B250" s="92"/>
      <c r="C250" s="92"/>
      <c r="D250" s="92"/>
      <c r="E250" s="101"/>
      <c r="F250" s="101"/>
      <c r="G250" s="25">
        <f>G249/((G227/10^3)*(I227/10^3))</f>
        <v>0</v>
      </c>
      <c r="H250" s="21"/>
      <c r="I250" s="21"/>
      <c r="J250" s="21"/>
    </row>
  </sheetData>
  <mergeCells count="160">
    <mergeCell ref="J238:J242"/>
    <mergeCell ref="A226:I226"/>
    <mergeCell ref="B228:C228"/>
    <mergeCell ref="B193:C193"/>
    <mergeCell ref="B194:C194"/>
    <mergeCell ref="B195:C195"/>
    <mergeCell ref="B196:F196"/>
    <mergeCell ref="B197:E197"/>
    <mergeCell ref="B198:E198"/>
    <mergeCell ref="B199:F199"/>
    <mergeCell ref="A200:F200"/>
    <mergeCell ref="A201:I201"/>
    <mergeCell ref="J229:J230"/>
    <mergeCell ref="J213:J217"/>
    <mergeCell ref="A250:F250"/>
    <mergeCell ref="A4:A12"/>
    <mergeCell ref="A13:A17"/>
    <mergeCell ref="A29:A37"/>
    <mergeCell ref="A38:A42"/>
    <mergeCell ref="A54:A62"/>
    <mergeCell ref="A63:A67"/>
    <mergeCell ref="A79:A87"/>
    <mergeCell ref="A88:A92"/>
    <mergeCell ref="A104:A112"/>
    <mergeCell ref="A113:A117"/>
    <mergeCell ref="A129:A137"/>
    <mergeCell ref="A138:A142"/>
    <mergeCell ref="A154:A162"/>
    <mergeCell ref="A163:A167"/>
    <mergeCell ref="A179:A187"/>
    <mergeCell ref="A188:A192"/>
    <mergeCell ref="A204:A212"/>
    <mergeCell ref="A213:A217"/>
    <mergeCell ref="A229:A237"/>
    <mergeCell ref="A238:A242"/>
    <mergeCell ref="B4:B12"/>
    <mergeCell ref="B13:B17"/>
    <mergeCell ref="B29:B37"/>
    <mergeCell ref="B243:C243"/>
    <mergeCell ref="B244:C244"/>
    <mergeCell ref="B245:C245"/>
    <mergeCell ref="B246:F246"/>
    <mergeCell ref="B247:E247"/>
    <mergeCell ref="B248:E248"/>
    <mergeCell ref="B249:F249"/>
    <mergeCell ref="B203:C203"/>
    <mergeCell ref="B218:C218"/>
    <mergeCell ref="B219:C219"/>
    <mergeCell ref="B220:C220"/>
    <mergeCell ref="B221:F221"/>
    <mergeCell ref="B222:E222"/>
    <mergeCell ref="B223:E223"/>
    <mergeCell ref="B224:F224"/>
    <mergeCell ref="A225:F225"/>
    <mergeCell ref="B204:B212"/>
    <mergeCell ref="B213:B217"/>
    <mergeCell ref="B229:B237"/>
    <mergeCell ref="B238:B242"/>
    <mergeCell ref="B179:B187"/>
    <mergeCell ref="B188:B192"/>
    <mergeCell ref="B145:C145"/>
    <mergeCell ref="B146:F146"/>
    <mergeCell ref="B147:E147"/>
    <mergeCell ref="B148:E148"/>
    <mergeCell ref="B149:F149"/>
    <mergeCell ref="A150:F150"/>
    <mergeCell ref="A151:I151"/>
    <mergeCell ref="B153:C153"/>
    <mergeCell ref="B168:C168"/>
    <mergeCell ref="B154:B162"/>
    <mergeCell ref="B163:B167"/>
    <mergeCell ref="B169:C169"/>
    <mergeCell ref="B170:C170"/>
    <mergeCell ref="B171:F171"/>
    <mergeCell ref="B172:E172"/>
    <mergeCell ref="B173:E173"/>
    <mergeCell ref="B174:F174"/>
    <mergeCell ref="A175:F175"/>
    <mergeCell ref="A176:I176"/>
    <mergeCell ref="B178:C178"/>
    <mergeCell ref="B121:F121"/>
    <mergeCell ref="B122:E122"/>
    <mergeCell ref="B123:E123"/>
    <mergeCell ref="B124:F124"/>
    <mergeCell ref="A125:F125"/>
    <mergeCell ref="A126:I126"/>
    <mergeCell ref="B128:C128"/>
    <mergeCell ref="B143:C143"/>
    <mergeCell ref="B144:C144"/>
    <mergeCell ref="B129:B137"/>
    <mergeCell ref="B138:B142"/>
    <mergeCell ref="B97:E97"/>
    <mergeCell ref="B98:E98"/>
    <mergeCell ref="B99:F99"/>
    <mergeCell ref="A100:F100"/>
    <mergeCell ref="A101:I101"/>
    <mergeCell ref="B103:C103"/>
    <mergeCell ref="B118:C118"/>
    <mergeCell ref="B119:C119"/>
    <mergeCell ref="B120:C120"/>
    <mergeCell ref="B104:B112"/>
    <mergeCell ref="B113:B117"/>
    <mergeCell ref="B73:E73"/>
    <mergeCell ref="B74:F74"/>
    <mergeCell ref="A75:F75"/>
    <mergeCell ref="A76:I76"/>
    <mergeCell ref="B78:C78"/>
    <mergeCell ref="B93:C93"/>
    <mergeCell ref="B94:C94"/>
    <mergeCell ref="B95:C95"/>
    <mergeCell ref="B96:F96"/>
    <mergeCell ref="B79:B87"/>
    <mergeCell ref="B88:B92"/>
    <mergeCell ref="B49:F49"/>
    <mergeCell ref="A50:F50"/>
    <mergeCell ref="A51:I51"/>
    <mergeCell ref="B53:C53"/>
    <mergeCell ref="B68:C68"/>
    <mergeCell ref="B69:C69"/>
    <mergeCell ref="B70:C70"/>
    <mergeCell ref="B71:F71"/>
    <mergeCell ref="B72:E72"/>
    <mergeCell ref="B54:B62"/>
    <mergeCell ref="B63:B67"/>
    <mergeCell ref="A25:F25"/>
    <mergeCell ref="A26:I26"/>
    <mergeCell ref="B28:C28"/>
    <mergeCell ref="B43:C43"/>
    <mergeCell ref="B44:C44"/>
    <mergeCell ref="B45:C45"/>
    <mergeCell ref="B46:F46"/>
    <mergeCell ref="B47:E47"/>
    <mergeCell ref="B48:E48"/>
    <mergeCell ref="B38:B42"/>
    <mergeCell ref="A1:I1"/>
    <mergeCell ref="B3:C3"/>
    <mergeCell ref="B18:C18"/>
    <mergeCell ref="B19:C19"/>
    <mergeCell ref="B20:C20"/>
    <mergeCell ref="B21:F21"/>
    <mergeCell ref="B22:E22"/>
    <mergeCell ref="B23:E23"/>
    <mergeCell ref="B24:F24"/>
    <mergeCell ref="J4:J5"/>
    <mergeCell ref="J29:J30"/>
    <mergeCell ref="J54:J55"/>
    <mergeCell ref="J79:J80"/>
    <mergeCell ref="J104:J105"/>
    <mergeCell ref="J129:J130"/>
    <mergeCell ref="J154:J155"/>
    <mergeCell ref="J179:J180"/>
    <mergeCell ref="J204:J205"/>
    <mergeCell ref="J13:J17"/>
    <mergeCell ref="J38:J42"/>
    <mergeCell ref="J63:J67"/>
    <mergeCell ref="J88:J92"/>
    <mergeCell ref="J113:J117"/>
    <mergeCell ref="J138:J142"/>
    <mergeCell ref="J163:J167"/>
    <mergeCell ref="J188:J192"/>
  </mergeCells>
  <phoneticPr fontId="24" type="noConversion"/>
  <printOptions horizontalCentered="1"/>
  <pageMargins left="0.39" right="0.39" top="0.39" bottom="0.39" header="0.31" footer="0.31"/>
  <pageSetup paperSize="9" scale="80" fitToHeight="0" orientation="portrait" r:id="rId1"/>
  <rowBreaks count="9" manualBreakCount="9">
    <brk id="25" max="9" man="1"/>
    <brk id="50" max="9" man="1"/>
    <brk id="75" max="9" man="1"/>
    <brk id="100" max="9" man="1"/>
    <brk id="125" max="9" man="1"/>
    <brk id="150" max="9" man="1"/>
    <brk id="175" max="9" man="1"/>
    <brk id="200" max="9" man="1"/>
    <brk id="22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tabSelected="1" view="pageBreakPreview" topLeftCell="A188" zoomScale="115" zoomScaleNormal="115" workbookViewId="0">
      <selection activeCell="I92" sqref="I92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2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18" style="17" customWidth="1"/>
    <col min="10" max="10" width="16" style="16" customWidth="1"/>
    <col min="11" max="251" width="10" style="15"/>
    <col min="252" max="252" width="6.21875" style="15" customWidth="1"/>
    <col min="253" max="253" width="7.44140625" style="15" customWidth="1"/>
    <col min="254" max="254" width="12.44140625" style="15" customWidth="1"/>
    <col min="255" max="255" width="10" style="15"/>
    <col min="256" max="256" width="13.109375" style="15" customWidth="1"/>
    <col min="257" max="257" width="10.88671875" style="15" customWidth="1"/>
    <col min="258" max="258" width="11.21875" style="15" customWidth="1"/>
    <col min="259" max="259" width="11.88671875" style="15" customWidth="1"/>
    <col min="260" max="260" width="33.5546875" style="15" customWidth="1"/>
    <col min="261" max="261" width="16" style="15" customWidth="1"/>
    <col min="262" max="507" width="10" style="15"/>
    <col min="508" max="508" width="6.21875" style="15" customWidth="1"/>
    <col min="509" max="509" width="7.44140625" style="15" customWidth="1"/>
    <col min="510" max="510" width="12.44140625" style="15" customWidth="1"/>
    <col min="511" max="511" width="10" style="15"/>
    <col min="512" max="512" width="13.109375" style="15" customWidth="1"/>
    <col min="513" max="513" width="10.88671875" style="15" customWidth="1"/>
    <col min="514" max="514" width="11.21875" style="15" customWidth="1"/>
    <col min="515" max="515" width="11.88671875" style="15" customWidth="1"/>
    <col min="516" max="516" width="33.5546875" style="15" customWidth="1"/>
    <col min="517" max="517" width="16" style="15" customWidth="1"/>
    <col min="518" max="763" width="10" style="15"/>
    <col min="764" max="764" width="6.21875" style="15" customWidth="1"/>
    <col min="765" max="765" width="7.44140625" style="15" customWidth="1"/>
    <col min="766" max="766" width="12.44140625" style="15" customWidth="1"/>
    <col min="767" max="767" width="10" style="15"/>
    <col min="768" max="768" width="13.109375" style="15" customWidth="1"/>
    <col min="769" max="769" width="10.88671875" style="15" customWidth="1"/>
    <col min="770" max="770" width="11.21875" style="15" customWidth="1"/>
    <col min="771" max="771" width="11.88671875" style="15" customWidth="1"/>
    <col min="772" max="772" width="33.5546875" style="15" customWidth="1"/>
    <col min="773" max="773" width="16" style="15" customWidth="1"/>
    <col min="774" max="1019" width="10" style="15"/>
    <col min="1020" max="1020" width="6.21875" style="15" customWidth="1"/>
    <col min="1021" max="1021" width="7.44140625" style="15" customWidth="1"/>
    <col min="1022" max="1022" width="12.44140625" style="15" customWidth="1"/>
    <col min="1023" max="1023" width="10" style="15"/>
    <col min="1024" max="1024" width="13.109375" style="15" customWidth="1"/>
    <col min="1025" max="1025" width="10.88671875" style="15" customWidth="1"/>
    <col min="1026" max="1026" width="11.21875" style="15" customWidth="1"/>
    <col min="1027" max="1027" width="11.88671875" style="15" customWidth="1"/>
    <col min="1028" max="1028" width="33.5546875" style="15" customWidth="1"/>
    <col min="1029" max="1029" width="16" style="15" customWidth="1"/>
    <col min="1030" max="1275" width="10" style="15"/>
    <col min="1276" max="1276" width="6.21875" style="15" customWidth="1"/>
    <col min="1277" max="1277" width="7.44140625" style="15" customWidth="1"/>
    <col min="1278" max="1278" width="12.44140625" style="15" customWidth="1"/>
    <col min="1279" max="1279" width="10" style="15"/>
    <col min="1280" max="1280" width="13.109375" style="15" customWidth="1"/>
    <col min="1281" max="1281" width="10.88671875" style="15" customWidth="1"/>
    <col min="1282" max="1282" width="11.21875" style="15" customWidth="1"/>
    <col min="1283" max="1283" width="11.88671875" style="15" customWidth="1"/>
    <col min="1284" max="1284" width="33.5546875" style="15" customWidth="1"/>
    <col min="1285" max="1285" width="16" style="15" customWidth="1"/>
    <col min="1286" max="1531" width="10" style="15"/>
    <col min="1532" max="1532" width="6.21875" style="15" customWidth="1"/>
    <col min="1533" max="1533" width="7.44140625" style="15" customWidth="1"/>
    <col min="1534" max="1534" width="12.44140625" style="15" customWidth="1"/>
    <col min="1535" max="1535" width="10" style="15"/>
    <col min="1536" max="1536" width="13.109375" style="15" customWidth="1"/>
    <col min="1537" max="1537" width="10.88671875" style="15" customWidth="1"/>
    <col min="1538" max="1538" width="11.21875" style="15" customWidth="1"/>
    <col min="1539" max="1539" width="11.88671875" style="15" customWidth="1"/>
    <col min="1540" max="1540" width="33.5546875" style="15" customWidth="1"/>
    <col min="1541" max="1541" width="16" style="15" customWidth="1"/>
    <col min="1542" max="1787" width="10" style="15"/>
    <col min="1788" max="1788" width="6.21875" style="15" customWidth="1"/>
    <col min="1789" max="1789" width="7.44140625" style="15" customWidth="1"/>
    <col min="1790" max="1790" width="12.44140625" style="15" customWidth="1"/>
    <col min="1791" max="1791" width="10" style="15"/>
    <col min="1792" max="1792" width="13.109375" style="15" customWidth="1"/>
    <col min="1793" max="1793" width="10.88671875" style="15" customWidth="1"/>
    <col min="1794" max="1794" width="11.21875" style="15" customWidth="1"/>
    <col min="1795" max="1795" width="11.88671875" style="15" customWidth="1"/>
    <col min="1796" max="1796" width="33.5546875" style="15" customWidth="1"/>
    <col min="1797" max="1797" width="16" style="15" customWidth="1"/>
    <col min="1798" max="2043" width="10" style="15"/>
    <col min="2044" max="2044" width="6.21875" style="15" customWidth="1"/>
    <col min="2045" max="2045" width="7.44140625" style="15" customWidth="1"/>
    <col min="2046" max="2046" width="12.44140625" style="15" customWidth="1"/>
    <col min="2047" max="2047" width="10" style="15"/>
    <col min="2048" max="2048" width="13.109375" style="15" customWidth="1"/>
    <col min="2049" max="2049" width="10.88671875" style="15" customWidth="1"/>
    <col min="2050" max="2050" width="11.21875" style="15" customWidth="1"/>
    <col min="2051" max="2051" width="11.88671875" style="15" customWidth="1"/>
    <col min="2052" max="2052" width="33.5546875" style="15" customWidth="1"/>
    <col min="2053" max="2053" width="16" style="15" customWidth="1"/>
    <col min="2054" max="2299" width="10" style="15"/>
    <col min="2300" max="2300" width="6.21875" style="15" customWidth="1"/>
    <col min="2301" max="2301" width="7.44140625" style="15" customWidth="1"/>
    <col min="2302" max="2302" width="12.44140625" style="15" customWidth="1"/>
    <col min="2303" max="2303" width="10" style="15"/>
    <col min="2304" max="2304" width="13.109375" style="15" customWidth="1"/>
    <col min="2305" max="2305" width="10.88671875" style="15" customWidth="1"/>
    <col min="2306" max="2306" width="11.21875" style="15" customWidth="1"/>
    <col min="2307" max="2307" width="11.88671875" style="15" customWidth="1"/>
    <col min="2308" max="2308" width="33.5546875" style="15" customWidth="1"/>
    <col min="2309" max="2309" width="16" style="15" customWidth="1"/>
    <col min="2310" max="2555" width="10" style="15"/>
    <col min="2556" max="2556" width="6.21875" style="15" customWidth="1"/>
    <col min="2557" max="2557" width="7.44140625" style="15" customWidth="1"/>
    <col min="2558" max="2558" width="12.44140625" style="15" customWidth="1"/>
    <col min="2559" max="2559" width="10" style="15"/>
    <col min="2560" max="2560" width="13.109375" style="15" customWidth="1"/>
    <col min="2561" max="2561" width="10.88671875" style="15" customWidth="1"/>
    <col min="2562" max="2562" width="11.21875" style="15" customWidth="1"/>
    <col min="2563" max="2563" width="11.88671875" style="15" customWidth="1"/>
    <col min="2564" max="2564" width="33.5546875" style="15" customWidth="1"/>
    <col min="2565" max="2565" width="16" style="15" customWidth="1"/>
    <col min="2566" max="2811" width="10" style="15"/>
    <col min="2812" max="2812" width="6.21875" style="15" customWidth="1"/>
    <col min="2813" max="2813" width="7.44140625" style="15" customWidth="1"/>
    <col min="2814" max="2814" width="12.44140625" style="15" customWidth="1"/>
    <col min="2815" max="2815" width="10" style="15"/>
    <col min="2816" max="2816" width="13.109375" style="15" customWidth="1"/>
    <col min="2817" max="2817" width="10.88671875" style="15" customWidth="1"/>
    <col min="2818" max="2818" width="11.21875" style="15" customWidth="1"/>
    <col min="2819" max="2819" width="11.88671875" style="15" customWidth="1"/>
    <col min="2820" max="2820" width="33.5546875" style="15" customWidth="1"/>
    <col min="2821" max="2821" width="16" style="15" customWidth="1"/>
    <col min="2822" max="3067" width="10" style="15"/>
    <col min="3068" max="3068" width="6.21875" style="15" customWidth="1"/>
    <col min="3069" max="3069" width="7.44140625" style="15" customWidth="1"/>
    <col min="3070" max="3070" width="12.44140625" style="15" customWidth="1"/>
    <col min="3071" max="3071" width="10" style="15"/>
    <col min="3072" max="3072" width="13.109375" style="15" customWidth="1"/>
    <col min="3073" max="3073" width="10.88671875" style="15" customWidth="1"/>
    <col min="3074" max="3074" width="11.21875" style="15" customWidth="1"/>
    <col min="3075" max="3075" width="11.88671875" style="15" customWidth="1"/>
    <col min="3076" max="3076" width="33.5546875" style="15" customWidth="1"/>
    <col min="3077" max="3077" width="16" style="15" customWidth="1"/>
    <col min="3078" max="3323" width="10" style="15"/>
    <col min="3324" max="3324" width="6.21875" style="15" customWidth="1"/>
    <col min="3325" max="3325" width="7.44140625" style="15" customWidth="1"/>
    <col min="3326" max="3326" width="12.44140625" style="15" customWidth="1"/>
    <col min="3327" max="3327" width="10" style="15"/>
    <col min="3328" max="3328" width="13.109375" style="15" customWidth="1"/>
    <col min="3329" max="3329" width="10.88671875" style="15" customWidth="1"/>
    <col min="3330" max="3330" width="11.21875" style="15" customWidth="1"/>
    <col min="3331" max="3331" width="11.88671875" style="15" customWidth="1"/>
    <col min="3332" max="3332" width="33.5546875" style="15" customWidth="1"/>
    <col min="3333" max="3333" width="16" style="15" customWidth="1"/>
    <col min="3334" max="3579" width="10" style="15"/>
    <col min="3580" max="3580" width="6.21875" style="15" customWidth="1"/>
    <col min="3581" max="3581" width="7.44140625" style="15" customWidth="1"/>
    <col min="3582" max="3582" width="12.44140625" style="15" customWidth="1"/>
    <col min="3583" max="3583" width="10" style="15"/>
    <col min="3584" max="3584" width="13.109375" style="15" customWidth="1"/>
    <col min="3585" max="3585" width="10.88671875" style="15" customWidth="1"/>
    <col min="3586" max="3586" width="11.21875" style="15" customWidth="1"/>
    <col min="3587" max="3587" width="11.88671875" style="15" customWidth="1"/>
    <col min="3588" max="3588" width="33.5546875" style="15" customWidth="1"/>
    <col min="3589" max="3589" width="16" style="15" customWidth="1"/>
    <col min="3590" max="3835" width="10" style="15"/>
    <col min="3836" max="3836" width="6.21875" style="15" customWidth="1"/>
    <col min="3837" max="3837" width="7.44140625" style="15" customWidth="1"/>
    <col min="3838" max="3838" width="12.44140625" style="15" customWidth="1"/>
    <col min="3839" max="3839" width="10" style="15"/>
    <col min="3840" max="3840" width="13.109375" style="15" customWidth="1"/>
    <col min="3841" max="3841" width="10.88671875" style="15" customWidth="1"/>
    <col min="3842" max="3842" width="11.21875" style="15" customWidth="1"/>
    <col min="3843" max="3843" width="11.88671875" style="15" customWidth="1"/>
    <col min="3844" max="3844" width="33.5546875" style="15" customWidth="1"/>
    <col min="3845" max="3845" width="16" style="15" customWidth="1"/>
    <col min="3846" max="4091" width="10" style="15"/>
    <col min="4092" max="4092" width="6.21875" style="15" customWidth="1"/>
    <col min="4093" max="4093" width="7.44140625" style="15" customWidth="1"/>
    <col min="4094" max="4094" width="12.44140625" style="15" customWidth="1"/>
    <col min="4095" max="4095" width="10" style="15"/>
    <col min="4096" max="4096" width="13.109375" style="15" customWidth="1"/>
    <col min="4097" max="4097" width="10.88671875" style="15" customWidth="1"/>
    <col min="4098" max="4098" width="11.21875" style="15" customWidth="1"/>
    <col min="4099" max="4099" width="11.88671875" style="15" customWidth="1"/>
    <col min="4100" max="4100" width="33.5546875" style="15" customWidth="1"/>
    <col min="4101" max="4101" width="16" style="15" customWidth="1"/>
    <col min="4102" max="4347" width="10" style="15"/>
    <col min="4348" max="4348" width="6.21875" style="15" customWidth="1"/>
    <col min="4349" max="4349" width="7.44140625" style="15" customWidth="1"/>
    <col min="4350" max="4350" width="12.44140625" style="15" customWidth="1"/>
    <col min="4351" max="4351" width="10" style="15"/>
    <col min="4352" max="4352" width="13.109375" style="15" customWidth="1"/>
    <col min="4353" max="4353" width="10.88671875" style="15" customWidth="1"/>
    <col min="4354" max="4354" width="11.21875" style="15" customWidth="1"/>
    <col min="4355" max="4355" width="11.88671875" style="15" customWidth="1"/>
    <col min="4356" max="4356" width="33.5546875" style="15" customWidth="1"/>
    <col min="4357" max="4357" width="16" style="15" customWidth="1"/>
    <col min="4358" max="4603" width="10" style="15"/>
    <col min="4604" max="4604" width="6.21875" style="15" customWidth="1"/>
    <col min="4605" max="4605" width="7.44140625" style="15" customWidth="1"/>
    <col min="4606" max="4606" width="12.44140625" style="15" customWidth="1"/>
    <col min="4607" max="4607" width="10" style="15"/>
    <col min="4608" max="4608" width="13.109375" style="15" customWidth="1"/>
    <col min="4609" max="4609" width="10.88671875" style="15" customWidth="1"/>
    <col min="4610" max="4610" width="11.21875" style="15" customWidth="1"/>
    <col min="4611" max="4611" width="11.88671875" style="15" customWidth="1"/>
    <col min="4612" max="4612" width="33.5546875" style="15" customWidth="1"/>
    <col min="4613" max="4613" width="16" style="15" customWidth="1"/>
    <col min="4614" max="4859" width="10" style="15"/>
    <col min="4860" max="4860" width="6.21875" style="15" customWidth="1"/>
    <col min="4861" max="4861" width="7.44140625" style="15" customWidth="1"/>
    <col min="4862" max="4862" width="12.44140625" style="15" customWidth="1"/>
    <col min="4863" max="4863" width="10" style="15"/>
    <col min="4864" max="4864" width="13.109375" style="15" customWidth="1"/>
    <col min="4865" max="4865" width="10.88671875" style="15" customWidth="1"/>
    <col min="4866" max="4866" width="11.21875" style="15" customWidth="1"/>
    <col min="4867" max="4867" width="11.88671875" style="15" customWidth="1"/>
    <col min="4868" max="4868" width="33.5546875" style="15" customWidth="1"/>
    <col min="4869" max="4869" width="16" style="15" customWidth="1"/>
    <col min="4870" max="5115" width="10" style="15"/>
    <col min="5116" max="5116" width="6.21875" style="15" customWidth="1"/>
    <col min="5117" max="5117" width="7.44140625" style="15" customWidth="1"/>
    <col min="5118" max="5118" width="12.44140625" style="15" customWidth="1"/>
    <col min="5119" max="5119" width="10" style="15"/>
    <col min="5120" max="5120" width="13.109375" style="15" customWidth="1"/>
    <col min="5121" max="5121" width="10.88671875" style="15" customWidth="1"/>
    <col min="5122" max="5122" width="11.21875" style="15" customWidth="1"/>
    <col min="5123" max="5123" width="11.88671875" style="15" customWidth="1"/>
    <col min="5124" max="5124" width="33.5546875" style="15" customWidth="1"/>
    <col min="5125" max="5125" width="16" style="15" customWidth="1"/>
    <col min="5126" max="5371" width="10" style="15"/>
    <col min="5372" max="5372" width="6.21875" style="15" customWidth="1"/>
    <col min="5373" max="5373" width="7.44140625" style="15" customWidth="1"/>
    <col min="5374" max="5374" width="12.44140625" style="15" customWidth="1"/>
    <col min="5375" max="5375" width="10" style="15"/>
    <col min="5376" max="5376" width="13.109375" style="15" customWidth="1"/>
    <col min="5377" max="5377" width="10.88671875" style="15" customWidth="1"/>
    <col min="5378" max="5378" width="11.21875" style="15" customWidth="1"/>
    <col min="5379" max="5379" width="11.88671875" style="15" customWidth="1"/>
    <col min="5380" max="5380" width="33.5546875" style="15" customWidth="1"/>
    <col min="5381" max="5381" width="16" style="15" customWidth="1"/>
    <col min="5382" max="5627" width="10" style="15"/>
    <col min="5628" max="5628" width="6.21875" style="15" customWidth="1"/>
    <col min="5629" max="5629" width="7.44140625" style="15" customWidth="1"/>
    <col min="5630" max="5630" width="12.44140625" style="15" customWidth="1"/>
    <col min="5631" max="5631" width="10" style="15"/>
    <col min="5632" max="5632" width="13.109375" style="15" customWidth="1"/>
    <col min="5633" max="5633" width="10.88671875" style="15" customWidth="1"/>
    <col min="5634" max="5634" width="11.21875" style="15" customWidth="1"/>
    <col min="5635" max="5635" width="11.88671875" style="15" customWidth="1"/>
    <col min="5636" max="5636" width="33.5546875" style="15" customWidth="1"/>
    <col min="5637" max="5637" width="16" style="15" customWidth="1"/>
    <col min="5638" max="5883" width="10" style="15"/>
    <col min="5884" max="5884" width="6.21875" style="15" customWidth="1"/>
    <col min="5885" max="5885" width="7.44140625" style="15" customWidth="1"/>
    <col min="5886" max="5886" width="12.44140625" style="15" customWidth="1"/>
    <col min="5887" max="5887" width="10" style="15"/>
    <col min="5888" max="5888" width="13.109375" style="15" customWidth="1"/>
    <col min="5889" max="5889" width="10.88671875" style="15" customWidth="1"/>
    <col min="5890" max="5890" width="11.21875" style="15" customWidth="1"/>
    <col min="5891" max="5891" width="11.88671875" style="15" customWidth="1"/>
    <col min="5892" max="5892" width="33.5546875" style="15" customWidth="1"/>
    <col min="5893" max="5893" width="16" style="15" customWidth="1"/>
    <col min="5894" max="6139" width="10" style="15"/>
    <col min="6140" max="6140" width="6.21875" style="15" customWidth="1"/>
    <col min="6141" max="6141" width="7.44140625" style="15" customWidth="1"/>
    <col min="6142" max="6142" width="12.44140625" style="15" customWidth="1"/>
    <col min="6143" max="6143" width="10" style="15"/>
    <col min="6144" max="6144" width="13.109375" style="15" customWidth="1"/>
    <col min="6145" max="6145" width="10.88671875" style="15" customWidth="1"/>
    <col min="6146" max="6146" width="11.21875" style="15" customWidth="1"/>
    <col min="6147" max="6147" width="11.88671875" style="15" customWidth="1"/>
    <col min="6148" max="6148" width="33.5546875" style="15" customWidth="1"/>
    <col min="6149" max="6149" width="16" style="15" customWidth="1"/>
    <col min="6150" max="6395" width="10" style="15"/>
    <col min="6396" max="6396" width="6.21875" style="15" customWidth="1"/>
    <col min="6397" max="6397" width="7.44140625" style="15" customWidth="1"/>
    <col min="6398" max="6398" width="12.44140625" style="15" customWidth="1"/>
    <col min="6399" max="6399" width="10" style="15"/>
    <col min="6400" max="6400" width="13.109375" style="15" customWidth="1"/>
    <col min="6401" max="6401" width="10.88671875" style="15" customWidth="1"/>
    <col min="6402" max="6402" width="11.21875" style="15" customWidth="1"/>
    <col min="6403" max="6403" width="11.88671875" style="15" customWidth="1"/>
    <col min="6404" max="6404" width="33.5546875" style="15" customWidth="1"/>
    <col min="6405" max="6405" width="16" style="15" customWidth="1"/>
    <col min="6406" max="6651" width="10" style="15"/>
    <col min="6652" max="6652" width="6.21875" style="15" customWidth="1"/>
    <col min="6653" max="6653" width="7.44140625" style="15" customWidth="1"/>
    <col min="6654" max="6654" width="12.44140625" style="15" customWidth="1"/>
    <col min="6655" max="6655" width="10" style="15"/>
    <col min="6656" max="6656" width="13.109375" style="15" customWidth="1"/>
    <col min="6657" max="6657" width="10.88671875" style="15" customWidth="1"/>
    <col min="6658" max="6658" width="11.21875" style="15" customWidth="1"/>
    <col min="6659" max="6659" width="11.88671875" style="15" customWidth="1"/>
    <col min="6660" max="6660" width="33.5546875" style="15" customWidth="1"/>
    <col min="6661" max="6661" width="16" style="15" customWidth="1"/>
    <col min="6662" max="6907" width="10" style="15"/>
    <col min="6908" max="6908" width="6.21875" style="15" customWidth="1"/>
    <col min="6909" max="6909" width="7.44140625" style="15" customWidth="1"/>
    <col min="6910" max="6910" width="12.44140625" style="15" customWidth="1"/>
    <col min="6911" max="6911" width="10" style="15"/>
    <col min="6912" max="6912" width="13.109375" style="15" customWidth="1"/>
    <col min="6913" max="6913" width="10.88671875" style="15" customWidth="1"/>
    <col min="6914" max="6914" width="11.21875" style="15" customWidth="1"/>
    <col min="6915" max="6915" width="11.88671875" style="15" customWidth="1"/>
    <col min="6916" max="6916" width="33.5546875" style="15" customWidth="1"/>
    <col min="6917" max="6917" width="16" style="15" customWidth="1"/>
    <col min="6918" max="7163" width="10" style="15"/>
    <col min="7164" max="7164" width="6.21875" style="15" customWidth="1"/>
    <col min="7165" max="7165" width="7.44140625" style="15" customWidth="1"/>
    <col min="7166" max="7166" width="12.44140625" style="15" customWidth="1"/>
    <col min="7167" max="7167" width="10" style="15"/>
    <col min="7168" max="7168" width="13.109375" style="15" customWidth="1"/>
    <col min="7169" max="7169" width="10.88671875" style="15" customWidth="1"/>
    <col min="7170" max="7170" width="11.21875" style="15" customWidth="1"/>
    <col min="7171" max="7171" width="11.88671875" style="15" customWidth="1"/>
    <col min="7172" max="7172" width="33.5546875" style="15" customWidth="1"/>
    <col min="7173" max="7173" width="16" style="15" customWidth="1"/>
    <col min="7174" max="7419" width="10" style="15"/>
    <col min="7420" max="7420" width="6.21875" style="15" customWidth="1"/>
    <col min="7421" max="7421" width="7.44140625" style="15" customWidth="1"/>
    <col min="7422" max="7422" width="12.44140625" style="15" customWidth="1"/>
    <col min="7423" max="7423" width="10" style="15"/>
    <col min="7424" max="7424" width="13.109375" style="15" customWidth="1"/>
    <col min="7425" max="7425" width="10.88671875" style="15" customWidth="1"/>
    <col min="7426" max="7426" width="11.21875" style="15" customWidth="1"/>
    <col min="7427" max="7427" width="11.88671875" style="15" customWidth="1"/>
    <col min="7428" max="7428" width="33.5546875" style="15" customWidth="1"/>
    <col min="7429" max="7429" width="16" style="15" customWidth="1"/>
    <col min="7430" max="7675" width="10" style="15"/>
    <col min="7676" max="7676" width="6.21875" style="15" customWidth="1"/>
    <col min="7677" max="7677" width="7.44140625" style="15" customWidth="1"/>
    <col min="7678" max="7678" width="12.44140625" style="15" customWidth="1"/>
    <col min="7679" max="7679" width="10" style="15"/>
    <col min="7680" max="7680" width="13.109375" style="15" customWidth="1"/>
    <col min="7681" max="7681" width="10.88671875" style="15" customWidth="1"/>
    <col min="7682" max="7682" width="11.21875" style="15" customWidth="1"/>
    <col min="7683" max="7683" width="11.88671875" style="15" customWidth="1"/>
    <col min="7684" max="7684" width="33.5546875" style="15" customWidth="1"/>
    <col min="7685" max="7685" width="16" style="15" customWidth="1"/>
    <col min="7686" max="7931" width="10" style="15"/>
    <col min="7932" max="7932" width="6.21875" style="15" customWidth="1"/>
    <col min="7933" max="7933" width="7.44140625" style="15" customWidth="1"/>
    <col min="7934" max="7934" width="12.44140625" style="15" customWidth="1"/>
    <col min="7935" max="7935" width="10" style="15"/>
    <col min="7936" max="7936" width="13.109375" style="15" customWidth="1"/>
    <col min="7937" max="7937" width="10.88671875" style="15" customWidth="1"/>
    <col min="7938" max="7938" width="11.21875" style="15" customWidth="1"/>
    <col min="7939" max="7939" width="11.88671875" style="15" customWidth="1"/>
    <col min="7940" max="7940" width="33.5546875" style="15" customWidth="1"/>
    <col min="7941" max="7941" width="16" style="15" customWidth="1"/>
    <col min="7942" max="8187" width="10" style="15"/>
    <col min="8188" max="8188" width="6.21875" style="15" customWidth="1"/>
    <col min="8189" max="8189" width="7.44140625" style="15" customWidth="1"/>
    <col min="8190" max="8190" width="12.44140625" style="15" customWidth="1"/>
    <col min="8191" max="8191" width="10" style="15"/>
    <col min="8192" max="8192" width="13.109375" style="15" customWidth="1"/>
    <col min="8193" max="8193" width="10.88671875" style="15" customWidth="1"/>
    <col min="8194" max="8194" width="11.21875" style="15" customWidth="1"/>
    <col min="8195" max="8195" width="11.88671875" style="15" customWidth="1"/>
    <col min="8196" max="8196" width="33.5546875" style="15" customWidth="1"/>
    <col min="8197" max="8197" width="16" style="15" customWidth="1"/>
    <col min="8198" max="8443" width="10" style="15"/>
    <col min="8444" max="8444" width="6.21875" style="15" customWidth="1"/>
    <col min="8445" max="8445" width="7.44140625" style="15" customWidth="1"/>
    <col min="8446" max="8446" width="12.44140625" style="15" customWidth="1"/>
    <col min="8447" max="8447" width="10" style="15"/>
    <col min="8448" max="8448" width="13.109375" style="15" customWidth="1"/>
    <col min="8449" max="8449" width="10.88671875" style="15" customWidth="1"/>
    <col min="8450" max="8450" width="11.21875" style="15" customWidth="1"/>
    <col min="8451" max="8451" width="11.88671875" style="15" customWidth="1"/>
    <col min="8452" max="8452" width="33.5546875" style="15" customWidth="1"/>
    <col min="8453" max="8453" width="16" style="15" customWidth="1"/>
    <col min="8454" max="8699" width="10" style="15"/>
    <col min="8700" max="8700" width="6.21875" style="15" customWidth="1"/>
    <col min="8701" max="8701" width="7.44140625" style="15" customWidth="1"/>
    <col min="8702" max="8702" width="12.44140625" style="15" customWidth="1"/>
    <col min="8703" max="8703" width="10" style="15"/>
    <col min="8704" max="8704" width="13.109375" style="15" customWidth="1"/>
    <col min="8705" max="8705" width="10.88671875" style="15" customWidth="1"/>
    <col min="8706" max="8706" width="11.21875" style="15" customWidth="1"/>
    <col min="8707" max="8707" width="11.88671875" style="15" customWidth="1"/>
    <col min="8708" max="8708" width="33.5546875" style="15" customWidth="1"/>
    <col min="8709" max="8709" width="16" style="15" customWidth="1"/>
    <col min="8710" max="8955" width="10" style="15"/>
    <col min="8956" max="8956" width="6.21875" style="15" customWidth="1"/>
    <col min="8957" max="8957" width="7.44140625" style="15" customWidth="1"/>
    <col min="8958" max="8958" width="12.44140625" style="15" customWidth="1"/>
    <col min="8959" max="8959" width="10" style="15"/>
    <col min="8960" max="8960" width="13.109375" style="15" customWidth="1"/>
    <col min="8961" max="8961" width="10.88671875" style="15" customWidth="1"/>
    <col min="8962" max="8962" width="11.21875" style="15" customWidth="1"/>
    <col min="8963" max="8963" width="11.88671875" style="15" customWidth="1"/>
    <col min="8964" max="8964" width="33.5546875" style="15" customWidth="1"/>
    <col min="8965" max="8965" width="16" style="15" customWidth="1"/>
    <col min="8966" max="9211" width="10" style="15"/>
    <col min="9212" max="9212" width="6.21875" style="15" customWidth="1"/>
    <col min="9213" max="9213" width="7.44140625" style="15" customWidth="1"/>
    <col min="9214" max="9214" width="12.44140625" style="15" customWidth="1"/>
    <col min="9215" max="9215" width="10" style="15"/>
    <col min="9216" max="9216" width="13.109375" style="15" customWidth="1"/>
    <col min="9217" max="9217" width="10.88671875" style="15" customWidth="1"/>
    <col min="9218" max="9218" width="11.21875" style="15" customWidth="1"/>
    <col min="9219" max="9219" width="11.88671875" style="15" customWidth="1"/>
    <col min="9220" max="9220" width="33.5546875" style="15" customWidth="1"/>
    <col min="9221" max="9221" width="16" style="15" customWidth="1"/>
    <col min="9222" max="9467" width="10" style="15"/>
    <col min="9468" max="9468" width="6.21875" style="15" customWidth="1"/>
    <col min="9469" max="9469" width="7.44140625" style="15" customWidth="1"/>
    <col min="9470" max="9470" width="12.44140625" style="15" customWidth="1"/>
    <col min="9471" max="9471" width="10" style="15"/>
    <col min="9472" max="9472" width="13.109375" style="15" customWidth="1"/>
    <col min="9473" max="9473" width="10.88671875" style="15" customWidth="1"/>
    <col min="9474" max="9474" width="11.21875" style="15" customWidth="1"/>
    <col min="9475" max="9475" width="11.88671875" style="15" customWidth="1"/>
    <col min="9476" max="9476" width="33.5546875" style="15" customWidth="1"/>
    <col min="9477" max="9477" width="16" style="15" customWidth="1"/>
    <col min="9478" max="9723" width="10" style="15"/>
    <col min="9724" max="9724" width="6.21875" style="15" customWidth="1"/>
    <col min="9725" max="9725" width="7.44140625" style="15" customWidth="1"/>
    <col min="9726" max="9726" width="12.44140625" style="15" customWidth="1"/>
    <col min="9727" max="9727" width="10" style="15"/>
    <col min="9728" max="9728" width="13.109375" style="15" customWidth="1"/>
    <col min="9729" max="9729" width="10.88671875" style="15" customWidth="1"/>
    <col min="9730" max="9730" width="11.21875" style="15" customWidth="1"/>
    <col min="9731" max="9731" width="11.88671875" style="15" customWidth="1"/>
    <col min="9732" max="9732" width="33.5546875" style="15" customWidth="1"/>
    <col min="9733" max="9733" width="16" style="15" customWidth="1"/>
    <col min="9734" max="9979" width="10" style="15"/>
    <col min="9980" max="9980" width="6.21875" style="15" customWidth="1"/>
    <col min="9981" max="9981" width="7.44140625" style="15" customWidth="1"/>
    <col min="9982" max="9982" width="12.44140625" style="15" customWidth="1"/>
    <col min="9983" max="9983" width="10" style="15"/>
    <col min="9984" max="9984" width="13.109375" style="15" customWidth="1"/>
    <col min="9985" max="9985" width="10.88671875" style="15" customWidth="1"/>
    <col min="9986" max="9986" width="11.21875" style="15" customWidth="1"/>
    <col min="9987" max="9987" width="11.88671875" style="15" customWidth="1"/>
    <col min="9988" max="9988" width="33.5546875" style="15" customWidth="1"/>
    <col min="9989" max="9989" width="16" style="15" customWidth="1"/>
    <col min="9990" max="10235" width="10" style="15"/>
    <col min="10236" max="10236" width="6.21875" style="15" customWidth="1"/>
    <col min="10237" max="10237" width="7.44140625" style="15" customWidth="1"/>
    <col min="10238" max="10238" width="12.44140625" style="15" customWidth="1"/>
    <col min="10239" max="10239" width="10" style="15"/>
    <col min="10240" max="10240" width="13.109375" style="15" customWidth="1"/>
    <col min="10241" max="10241" width="10.88671875" style="15" customWidth="1"/>
    <col min="10242" max="10242" width="11.21875" style="15" customWidth="1"/>
    <col min="10243" max="10243" width="11.88671875" style="15" customWidth="1"/>
    <col min="10244" max="10244" width="33.5546875" style="15" customWidth="1"/>
    <col min="10245" max="10245" width="16" style="15" customWidth="1"/>
    <col min="10246" max="10491" width="10" style="15"/>
    <col min="10492" max="10492" width="6.21875" style="15" customWidth="1"/>
    <col min="10493" max="10493" width="7.44140625" style="15" customWidth="1"/>
    <col min="10494" max="10494" width="12.44140625" style="15" customWidth="1"/>
    <col min="10495" max="10495" width="10" style="15"/>
    <col min="10496" max="10496" width="13.109375" style="15" customWidth="1"/>
    <col min="10497" max="10497" width="10.88671875" style="15" customWidth="1"/>
    <col min="10498" max="10498" width="11.21875" style="15" customWidth="1"/>
    <col min="10499" max="10499" width="11.88671875" style="15" customWidth="1"/>
    <col min="10500" max="10500" width="33.5546875" style="15" customWidth="1"/>
    <col min="10501" max="10501" width="16" style="15" customWidth="1"/>
    <col min="10502" max="10747" width="10" style="15"/>
    <col min="10748" max="10748" width="6.21875" style="15" customWidth="1"/>
    <col min="10749" max="10749" width="7.44140625" style="15" customWidth="1"/>
    <col min="10750" max="10750" width="12.44140625" style="15" customWidth="1"/>
    <col min="10751" max="10751" width="10" style="15"/>
    <col min="10752" max="10752" width="13.109375" style="15" customWidth="1"/>
    <col min="10753" max="10753" width="10.88671875" style="15" customWidth="1"/>
    <col min="10754" max="10754" width="11.21875" style="15" customWidth="1"/>
    <col min="10755" max="10755" width="11.88671875" style="15" customWidth="1"/>
    <col min="10756" max="10756" width="33.5546875" style="15" customWidth="1"/>
    <col min="10757" max="10757" width="16" style="15" customWidth="1"/>
    <col min="10758" max="11003" width="10" style="15"/>
    <col min="11004" max="11004" width="6.21875" style="15" customWidth="1"/>
    <col min="11005" max="11005" width="7.44140625" style="15" customWidth="1"/>
    <col min="11006" max="11006" width="12.44140625" style="15" customWidth="1"/>
    <col min="11007" max="11007" width="10" style="15"/>
    <col min="11008" max="11008" width="13.109375" style="15" customWidth="1"/>
    <col min="11009" max="11009" width="10.88671875" style="15" customWidth="1"/>
    <col min="11010" max="11010" width="11.21875" style="15" customWidth="1"/>
    <col min="11011" max="11011" width="11.88671875" style="15" customWidth="1"/>
    <col min="11012" max="11012" width="33.5546875" style="15" customWidth="1"/>
    <col min="11013" max="11013" width="16" style="15" customWidth="1"/>
    <col min="11014" max="11259" width="10" style="15"/>
    <col min="11260" max="11260" width="6.21875" style="15" customWidth="1"/>
    <col min="11261" max="11261" width="7.44140625" style="15" customWidth="1"/>
    <col min="11262" max="11262" width="12.44140625" style="15" customWidth="1"/>
    <col min="11263" max="11263" width="10" style="15"/>
    <col min="11264" max="11264" width="13.109375" style="15" customWidth="1"/>
    <col min="11265" max="11265" width="10.88671875" style="15" customWidth="1"/>
    <col min="11266" max="11266" width="11.21875" style="15" customWidth="1"/>
    <col min="11267" max="11267" width="11.88671875" style="15" customWidth="1"/>
    <col min="11268" max="11268" width="33.5546875" style="15" customWidth="1"/>
    <col min="11269" max="11269" width="16" style="15" customWidth="1"/>
    <col min="11270" max="11515" width="10" style="15"/>
    <col min="11516" max="11516" width="6.21875" style="15" customWidth="1"/>
    <col min="11517" max="11517" width="7.44140625" style="15" customWidth="1"/>
    <col min="11518" max="11518" width="12.44140625" style="15" customWidth="1"/>
    <col min="11519" max="11519" width="10" style="15"/>
    <col min="11520" max="11520" width="13.109375" style="15" customWidth="1"/>
    <col min="11521" max="11521" width="10.88671875" style="15" customWidth="1"/>
    <col min="11522" max="11522" width="11.21875" style="15" customWidth="1"/>
    <col min="11523" max="11523" width="11.88671875" style="15" customWidth="1"/>
    <col min="11524" max="11524" width="33.5546875" style="15" customWidth="1"/>
    <col min="11525" max="11525" width="16" style="15" customWidth="1"/>
    <col min="11526" max="11771" width="10" style="15"/>
    <col min="11772" max="11772" width="6.21875" style="15" customWidth="1"/>
    <col min="11773" max="11773" width="7.44140625" style="15" customWidth="1"/>
    <col min="11774" max="11774" width="12.44140625" style="15" customWidth="1"/>
    <col min="11775" max="11775" width="10" style="15"/>
    <col min="11776" max="11776" width="13.109375" style="15" customWidth="1"/>
    <col min="11777" max="11777" width="10.88671875" style="15" customWidth="1"/>
    <col min="11778" max="11778" width="11.21875" style="15" customWidth="1"/>
    <col min="11779" max="11779" width="11.88671875" style="15" customWidth="1"/>
    <col min="11780" max="11780" width="33.5546875" style="15" customWidth="1"/>
    <col min="11781" max="11781" width="16" style="15" customWidth="1"/>
    <col min="11782" max="12027" width="10" style="15"/>
    <col min="12028" max="12028" width="6.21875" style="15" customWidth="1"/>
    <col min="12029" max="12029" width="7.44140625" style="15" customWidth="1"/>
    <col min="12030" max="12030" width="12.44140625" style="15" customWidth="1"/>
    <col min="12031" max="12031" width="10" style="15"/>
    <col min="12032" max="12032" width="13.109375" style="15" customWidth="1"/>
    <col min="12033" max="12033" width="10.88671875" style="15" customWidth="1"/>
    <col min="12034" max="12034" width="11.21875" style="15" customWidth="1"/>
    <col min="12035" max="12035" width="11.88671875" style="15" customWidth="1"/>
    <col min="12036" max="12036" width="33.5546875" style="15" customWidth="1"/>
    <col min="12037" max="12037" width="16" style="15" customWidth="1"/>
    <col min="12038" max="12283" width="10" style="15"/>
    <col min="12284" max="12284" width="6.21875" style="15" customWidth="1"/>
    <col min="12285" max="12285" width="7.44140625" style="15" customWidth="1"/>
    <col min="12286" max="12286" width="12.44140625" style="15" customWidth="1"/>
    <col min="12287" max="12287" width="10" style="15"/>
    <col min="12288" max="12288" width="13.109375" style="15" customWidth="1"/>
    <col min="12289" max="12289" width="10.88671875" style="15" customWidth="1"/>
    <col min="12290" max="12290" width="11.21875" style="15" customWidth="1"/>
    <col min="12291" max="12291" width="11.88671875" style="15" customWidth="1"/>
    <col min="12292" max="12292" width="33.5546875" style="15" customWidth="1"/>
    <col min="12293" max="12293" width="16" style="15" customWidth="1"/>
    <col min="12294" max="12539" width="10" style="15"/>
    <col min="12540" max="12540" width="6.21875" style="15" customWidth="1"/>
    <col min="12541" max="12541" width="7.44140625" style="15" customWidth="1"/>
    <col min="12542" max="12542" width="12.44140625" style="15" customWidth="1"/>
    <col min="12543" max="12543" width="10" style="15"/>
    <col min="12544" max="12544" width="13.109375" style="15" customWidth="1"/>
    <col min="12545" max="12545" width="10.88671875" style="15" customWidth="1"/>
    <col min="12546" max="12546" width="11.21875" style="15" customWidth="1"/>
    <col min="12547" max="12547" width="11.88671875" style="15" customWidth="1"/>
    <col min="12548" max="12548" width="33.5546875" style="15" customWidth="1"/>
    <col min="12549" max="12549" width="16" style="15" customWidth="1"/>
    <col min="12550" max="12795" width="10" style="15"/>
    <col min="12796" max="12796" width="6.21875" style="15" customWidth="1"/>
    <col min="12797" max="12797" width="7.44140625" style="15" customWidth="1"/>
    <col min="12798" max="12798" width="12.44140625" style="15" customWidth="1"/>
    <col min="12799" max="12799" width="10" style="15"/>
    <col min="12800" max="12800" width="13.109375" style="15" customWidth="1"/>
    <col min="12801" max="12801" width="10.88671875" style="15" customWidth="1"/>
    <col min="12802" max="12802" width="11.21875" style="15" customWidth="1"/>
    <col min="12803" max="12803" width="11.88671875" style="15" customWidth="1"/>
    <col min="12804" max="12804" width="33.5546875" style="15" customWidth="1"/>
    <col min="12805" max="12805" width="16" style="15" customWidth="1"/>
    <col min="12806" max="13051" width="10" style="15"/>
    <col min="13052" max="13052" width="6.21875" style="15" customWidth="1"/>
    <col min="13053" max="13053" width="7.44140625" style="15" customWidth="1"/>
    <col min="13054" max="13054" width="12.44140625" style="15" customWidth="1"/>
    <col min="13055" max="13055" width="10" style="15"/>
    <col min="13056" max="13056" width="13.109375" style="15" customWidth="1"/>
    <col min="13057" max="13057" width="10.88671875" style="15" customWidth="1"/>
    <col min="13058" max="13058" width="11.21875" style="15" customWidth="1"/>
    <col min="13059" max="13059" width="11.88671875" style="15" customWidth="1"/>
    <col min="13060" max="13060" width="33.5546875" style="15" customWidth="1"/>
    <col min="13061" max="13061" width="16" style="15" customWidth="1"/>
    <col min="13062" max="13307" width="10" style="15"/>
    <col min="13308" max="13308" width="6.21875" style="15" customWidth="1"/>
    <col min="13309" max="13309" width="7.44140625" style="15" customWidth="1"/>
    <col min="13310" max="13310" width="12.44140625" style="15" customWidth="1"/>
    <col min="13311" max="13311" width="10" style="15"/>
    <col min="13312" max="13312" width="13.109375" style="15" customWidth="1"/>
    <col min="13313" max="13313" width="10.88671875" style="15" customWidth="1"/>
    <col min="13314" max="13314" width="11.21875" style="15" customWidth="1"/>
    <col min="13315" max="13315" width="11.88671875" style="15" customWidth="1"/>
    <col min="13316" max="13316" width="33.5546875" style="15" customWidth="1"/>
    <col min="13317" max="13317" width="16" style="15" customWidth="1"/>
    <col min="13318" max="13563" width="10" style="15"/>
    <col min="13564" max="13564" width="6.21875" style="15" customWidth="1"/>
    <col min="13565" max="13565" width="7.44140625" style="15" customWidth="1"/>
    <col min="13566" max="13566" width="12.44140625" style="15" customWidth="1"/>
    <col min="13567" max="13567" width="10" style="15"/>
    <col min="13568" max="13568" width="13.109375" style="15" customWidth="1"/>
    <col min="13569" max="13569" width="10.88671875" style="15" customWidth="1"/>
    <col min="13570" max="13570" width="11.21875" style="15" customWidth="1"/>
    <col min="13571" max="13571" width="11.88671875" style="15" customWidth="1"/>
    <col min="13572" max="13572" width="33.5546875" style="15" customWidth="1"/>
    <col min="13573" max="13573" width="16" style="15" customWidth="1"/>
    <col min="13574" max="13819" width="10" style="15"/>
    <col min="13820" max="13820" width="6.21875" style="15" customWidth="1"/>
    <col min="13821" max="13821" width="7.44140625" style="15" customWidth="1"/>
    <col min="13822" max="13822" width="12.44140625" style="15" customWidth="1"/>
    <col min="13823" max="13823" width="10" style="15"/>
    <col min="13824" max="13824" width="13.109375" style="15" customWidth="1"/>
    <col min="13825" max="13825" width="10.88671875" style="15" customWidth="1"/>
    <col min="13826" max="13826" width="11.21875" style="15" customWidth="1"/>
    <col min="13827" max="13827" width="11.88671875" style="15" customWidth="1"/>
    <col min="13828" max="13828" width="33.5546875" style="15" customWidth="1"/>
    <col min="13829" max="13829" width="16" style="15" customWidth="1"/>
    <col min="13830" max="14075" width="10" style="15"/>
    <col min="14076" max="14076" width="6.21875" style="15" customWidth="1"/>
    <col min="14077" max="14077" width="7.44140625" style="15" customWidth="1"/>
    <col min="14078" max="14078" width="12.44140625" style="15" customWidth="1"/>
    <col min="14079" max="14079" width="10" style="15"/>
    <col min="14080" max="14080" width="13.109375" style="15" customWidth="1"/>
    <col min="14081" max="14081" width="10.88671875" style="15" customWidth="1"/>
    <col min="14082" max="14082" width="11.21875" style="15" customWidth="1"/>
    <col min="14083" max="14083" width="11.88671875" style="15" customWidth="1"/>
    <col min="14084" max="14084" width="33.5546875" style="15" customWidth="1"/>
    <col min="14085" max="14085" width="16" style="15" customWidth="1"/>
    <col min="14086" max="14331" width="10" style="15"/>
    <col min="14332" max="14332" width="6.21875" style="15" customWidth="1"/>
    <col min="14333" max="14333" width="7.44140625" style="15" customWidth="1"/>
    <col min="14334" max="14334" width="12.44140625" style="15" customWidth="1"/>
    <col min="14335" max="14335" width="10" style="15"/>
    <col min="14336" max="14336" width="13.109375" style="15" customWidth="1"/>
    <col min="14337" max="14337" width="10.88671875" style="15" customWidth="1"/>
    <col min="14338" max="14338" width="11.21875" style="15" customWidth="1"/>
    <col min="14339" max="14339" width="11.88671875" style="15" customWidth="1"/>
    <col min="14340" max="14340" width="33.5546875" style="15" customWidth="1"/>
    <col min="14341" max="14341" width="16" style="15" customWidth="1"/>
    <col min="14342" max="14587" width="10" style="15"/>
    <col min="14588" max="14588" width="6.21875" style="15" customWidth="1"/>
    <col min="14589" max="14589" width="7.44140625" style="15" customWidth="1"/>
    <col min="14590" max="14590" width="12.44140625" style="15" customWidth="1"/>
    <col min="14591" max="14591" width="10" style="15"/>
    <col min="14592" max="14592" width="13.109375" style="15" customWidth="1"/>
    <col min="14593" max="14593" width="10.88671875" style="15" customWidth="1"/>
    <col min="14594" max="14594" width="11.21875" style="15" customWidth="1"/>
    <col min="14595" max="14595" width="11.88671875" style="15" customWidth="1"/>
    <col min="14596" max="14596" width="33.5546875" style="15" customWidth="1"/>
    <col min="14597" max="14597" width="16" style="15" customWidth="1"/>
    <col min="14598" max="14843" width="10" style="15"/>
    <col min="14844" max="14844" width="6.21875" style="15" customWidth="1"/>
    <col min="14845" max="14845" width="7.44140625" style="15" customWidth="1"/>
    <col min="14846" max="14846" width="12.44140625" style="15" customWidth="1"/>
    <col min="14847" max="14847" width="10" style="15"/>
    <col min="14848" max="14848" width="13.109375" style="15" customWidth="1"/>
    <col min="14849" max="14849" width="10.88671875" style="15" customWidth="1"/>
    <col min="14850" max="14850" width="11.21875" style="15" customWidth="1"/>
    <col min="14851" max="14851" width="11.88671875" style="15" customWidth="1"/>
    <col min="14852" max="14852" width="33.5546875" style="15" customWidth="1"/>
    <col min="14853" max="14853" width="16" style="15" customWidth="1"/>
    <col min="14854" max="15099" width="10" style="15"/>
    <col min="15100" max="15100" width="6.21875" style="15" customWidth="1"/>
    <col min="15101" max="15101" width="7.44140625" style="15" customWidth="1"/>
    <col min="15102" max="15102" width="12.44140625" style="15" customWidth="1"/>
    <col min="15103" max="15103" width="10" style="15"/>
    <col min="15104" max="15104" width="13.109375" style="15" customWidth="1"/>
    <col min="15105" max="15105" width="10.88671875" style="15" customWidth="1"/>
    <col min="15106" max="15106" width="11.21875" style="15" customWidth="1"/>
    <col min="15107" max="15107" width="11.88671875" style="15" customWidth="1"/>
    <col min="15108" max="15108" width="33.5546875" style="15" customWidth="1"/>
    <col min="15109" max="15109" width="16" style="15" customWidth="1"/>
    <col min="15110" max="15355" width="10" style="15"/>
    <col min="15356" max="15356" width="6.21875" style="15" customWidth="1"/>
    <col min="15357" max="15357" width="7.44140625" style="15" customWidth="1"/>
    <col min="15358" max="15358" width="12.44140625" style="15" customWidth="1"/>
    <col min="15359" max="15359" width="10" style="15"/>
    <col min="15360" max="15360" width="13.109375" style="15" customWidth="1"/>
    <col min="15361" max="15361" width="10.88671875" style="15" customWidth="1"/>
    <col min="15362" max="15362" width="11.21875" style="15" customWidth="1"/>
    <col min="15363" max="15363" width="11.88671875" style="15" customWidth="1"/>
    <col min="15364" max="15364" width="33.5546875" style="15" customWidth="1"/>
    <col min="15365" max="15365" width="16" style="15" customWidth="1"/>
    <col min="15366" max="15611" width="10" style="15"/>
    <col min="15612" max="15612" width="6.21875" style="15" customWidth="1"/>
    <col min="15613" max="15613" width="7.44140625" style="15" customWidth="1"/>
    <col min="15614" max="15614" width="12.44140625" style="15" customWidth="1"/>
    <col min="15615" max="15615" width="10" style="15"/>
    <col min="15616" max="15616" width="13.109375" style="15" customWidth="1"/>
    <col min="15617" max="15617" width="10.88671875" style="15" customWidth="1"/>
    <col min="15618" max="15618" width="11.21875" style="15" customWidth="1"/>
    <col min="15619" max="15619" width="11.88671875" style="15" customWidth="1"/>
    <col min="15620" max="15620" width="33.5546875" style="15" customWidth="1"/>
    <col min="15621" max="15621" width="16" style="15" customWidth="1"/>
    <col min="15622" max="15867" width="10" style="15"/>
    <col min="15868" max="15868" width="6.21875" style="15" customWidth="1"/>
    <col min="15869" max="15869" width="7.44140625" style="15" customWidth="1"/>
    <col min="15870" max="15870" width="12.44140625" style="15" customWidth="1"/>
    <col min="15871" max="15871" width="10" style="15"/>
    <col min="15872" max="15872" width="13.109375" style="15" customWidth="1"/>
    <col min="15873" max="15873" width="10.88671875" style="15" customWidth="1"/>
    <col min="15874" max="15874" width="11.21875" style="15" customWidth="1"/>
    <col min="15875" max="15875" width="11.88671875" style="15" customWidth="1"/>
    <col min="15876" max="15876" width="33.5546875" style="15" customWidth="1"/>
    <col min="15877" max="15877" width="16" style="15" customWidth="1"/>
    <col min="15878" max="16123" width="10" style="15"/>
    <col min="16124" max="16124" width="6.21875" style="15" customWidth="1"/>
    <col min="16125" max="16125" width="7.44140625" style="15" customWidth="1"/>
    <col min="16126" max="16126" width="12.44140625" style="15" customWidth="1"/>
    <col min="16127" max="16127" width="10" style="15"/>
    <col min="16128" max="16128" width="13.109375" style="15" customWidth="1"/>
    <col min="16129" max="16129" width="10.88671875" style="15" customWidth="1"/>
    <col min="16130" max="16130" width="11.21875" style="15" customWidth="1"/>
    <col min="16131" max="16131" width="11.88671875" style="15" customWidth="1"/>
    <col min="16132" max="16132" width="33.5546875" style="15" customWidth="1"/>
    <col min="16133" max="16133" width="16" style="15" customWidth="1"/>
    <col min="16134" max="16384" width="10" style="15"/>
  </cols>
  <sheetData>
    <row r="1" spans="1:10" ht="27" customHeight="1" x14ac:dyDescent="0.15">
      <c r="A1" s="90" t="s">
        <v>124</v>
      </c>
      <c r="B1" s="90"/>
      <c r="C1" s="90"/>
      <c r="D1" s="90"/>
      <c r="E1" s="91"/>
      <c r="F1" s="91"/>
      <c r="G1" s="91"/>
      <c r="H1" s="90"/>
      <c r="I1" s="90"/>
      <c r="J1" s="19"/>
    </row>
    <row r="2" spans="1:10" ht="16.95" customHeight="1" x14ac:dyDescent="0.15">
      <c r="F2" s="16" t="s">
        <v>67</v>
      </c>
      <c r="G2" s="20">
        <v>1000</v>
      </c>
      <c r="H2" s="17" t="s">
        <v>68</v>
      </c>
      <c r="I2" s="26">
        <v>2100</v>
      </c>
      <c r="J2" s="37" t="s">
        <v>48</v>
      </c>
    </row>
    <row r="3" spans="1:10" ht="52.05" customHeight="1" x14ac:dyDescent="0.15">
      <c r="A3" s="21" t="s">
        <v>24</v>
      </c>
      <c r="B3" s="92" t="s">
        <v>69</v>
      </c>
      <c r="C3" s="92"/>
      <c r="D3" s="21" t="s">
        <v>36</v>
      </c>
      <c r="E3" s="22" t="s">
        <v>70</v>
      </c>
      <c r="F3" s="22" t="s">
        <v>71</v>
      </c>
      <c r="G3" s="22" t="s">
        <v>72</v>
      </c>
      <c r="H3" s="21" t="s">
        <v>73</v>
      </c>
      <c r="I3" s="21" t="s">
        <v>266</v>
      </c>
      <c r="J3" s="22" t="s">
        <v>29</v>
      </c>
    </row>
    <row r="4" spans="1:10" ht="28.05" customHeight="1" x14ac:dyDescent="0.15">
      <c r="A4" s="95">
        <v>1</v>
      </c>
      <c r="B4" s="95" t="s">
        <v>74</v>
      </c>
      <c r="C4" s="23" t="s">
        <v>75</v>
      </c>
      <c r="D4" s="21" t="s">
        <v>76</v>
      </c>
      <c r="E4" s="22">
        <f>(G2/10^3+I2*2/10^3)</f>
        <v>5.2</v>
      </c>
      <c r="F4" s="22"/>
      <c r="G4" s="22">
        <f t="shared" ref="G4:G20" si="0">E4*F4</f>
        <v>0</v>
      </c>
      <c r="H4" s="21"/>
      <c r="I4" s="21" t="s">
        <v>270</v>
      </c>
      <c r="J4" s="38"/>
    </row>
    <row r="5" spans="1:10" ht="28.05" customHeight="1" x14ac:dyDescent="0.15">
      <c r="A5" s="96"/>
      <c r="B5" s="96"/>
      <c r="C5" s="23" t="s">
        <v>125</v>
      </c>
      <c r="D5" s="21" t="s">
        <v>76</v>
      </c>
      <c r="E5" s="22">
        <f>E4</f>
        <v>5.2</v>
      </c>
      <c r="F5" s="22"/>
      <c r="G5" s="22">
        <f t="shared" si="0"/>
        <v>0</v>
      </c>
      <c r="H5" s="21"/>
      <c r="I5" s="21" t="s">
        <v>271</v>
      </c>
      <c r="J5" s="38"/>
    </row>
    <row r="6" spans="1:10" ht="28.05" customHeight="1" x14ac:dyDescent="0.15">
      <c r="A6" s="96"/>
      <c r="B6" s="96"/>
      <c r="C6" s="23" t="s">
        <v>126</v>
      </c>
      <c r="D6" s="21" t="s">
        <v>127</v>
      </c>
      <c r="E6" s="22">
        <f>(G2*2/10^3+I2*2/10^3)*0.06*0.04</f>
        <v>1.4880000000000001E-2</v>
      </c>
      <c r="F6" s="22"/>
      <c r="G6" s="22">
        <f t="shared" si="0"/>
        <v>0</v>
      </c>
      <c r="H6" s="21"/>
      <c r="I6" s="21" t="s">
        <v>253</v>
      </c>
      <c r="J6" s="38"/>
    </row>
    <row r="7" spans="1:10" ht="28.05" customHeight="1" x14ac:dyDescent="0.15">
      <c r="A7" s="96"/>
      <c r="B7" s="96"/>
      <c r="C7" s="23" t="s">
        <v>80</v>
      </c>
      <c r="D7" s="21" t="s">
        <v>81</v>
      </c>
      <c r="E7" s="22">
        <v>1</v>
      </c>
      <c r="F7" s="22"/>
      <c r="G7" s="22">
        <f t="shared" si="0"/>
        <v>0</v>
      </c>
      <c r="H7" s="21"/>
      <c r="I7" s="21" t="s">
        <v>250</v>
      </c>
      <c r="J7" s="38"/>
    </row>
    <row r="8" spans="1:10" ht="28.05" customHeight="1" x14ac:dyDescent="0.15">
      <c r="A8" s="96"/>
      <c r="B8" s="96"/>
      <c r="C8" s="23" t="s">
        <v>82</v>
      </c>
      <c r="D8" s="21" t="s">
        <v>49</v>
      </c>
      <c r="E8" s="22">
        <f>(G2*2/10^3+I2*2/10^3)*0.1</f>
        <v>0.62000000000000011</v>
      </c>
      <c r="F8" s="22"/>
      <c r="G8" s="22">
        <f t="shared" si="0"/>
        <v>0</v>
      </c>
      <c r="H8" s="21"/>
      <c r="I8" s="21" t="s">
        <v>251</v>
      </c>
      <c r="J8" s="38"/>
    </row>
    <row r="9" spans="1:10" ht="28.05" customHeight="1" x14ac:dyDescent="0.15">
      <c r="A9" s="96"/>
      <c r="B9" s="96"/>
      <c r="C9" s="23" t="s">
        <v>83</v>
      </c>
      <c r="D9" s="21" t="s">
        <v>49</v>
      </c>
      <c r="E9" s="22">
        <f>(G2/10^3)*(I2/10^3)</f>
        <v>2.1</v>
      </c>
      <c r="F9" s="22"/>
      <c r="G9" s="22">
        <f t="shared" si="0"/>
        <v>0</v>
      </c>
      <c r="H9" s="21"/>
      <c r="I9" s="21" t="s">
        <v>252</v>
      </c>
      <c r="J9" s="38"/>
    </row>
    <row r="10" spans="1:10" ht="28.05" customHeight="1" x14ac:dyDescent="0.15">
      <c r="A10" s="96"/>
      <c r="B10" s="96"/>
      <c r="C10" s="23" t="s">
        <v>84</v>
      </c>
      <c r="D10" s="21" t="s">
        <v>49</v>
      </c>
      <c r="E10" s="22">
        <f>E9*2</f>
        <v>4.2</v>
      </c>
      <c r="F10" s="22"/>
      <c r="G10" s="22">
        <f t="shared" si="0"/>
        <v>0</v>
      </c>
      <c r="H10" s="21"/>
      <c r="I10" s="21" t="s">
        <v>253</v>
      </c>
      <c r="J10" s="38"/>
    </row>
    <row r="11" spans="1:10" ht="28.05" customHeight="1" x14ac:dyDescent="0.15">
      <c r="A11" s="96"/>
      <c r="B11" s="96"/>
      <c r="C11" s="23" t="s">
        <v>85</v>
      </c>
      <c r="D11" s="21" t="s">
        <v>76</v>
      </c>
      <c r="E11" s="22">
        <f>(G2*2/10^3)+(I2*2/10^3)</f>
        <v>6.2</v>
      </c>
      <c r="F11" s="22"/>
      <c r="G11" s="22">
        <f t="shared" si="0"/>
        <v>0</v>
      </c>
      <c r="H11" s="21"/>
      <c r="I11" s="21" t="s">
        <v>254</v>
      </c>
      <c r="J11" s="38"/>
    </row>
    <row r="12" spans="1:10" ht="28.05" customHeight="1" x14ac:dyDescent="0.15">
      <c r="A12" s="96"/>
      <c r="B12" s="96"/>
      <c r="C12" s="23" t="s">
        <v>86</v>
      </c>
      <c r="D12" s="21" t="s">
        <v>87</v>
      </c>
      <c r="E12" s="22">
        <v>1</v>
      </c>
      <c r="F12" s="22"/>
      <c r="G12" s="22">
        <f t="shared" si="0"/>
        <v>0</v>
      </c>
      <c r="H12" s="21"/>
      <c r="I12" s="21" t="s">
        <v>255</v>
      </c>
      <c r="J12" s="38"/>
    </row>
    <row r="13" spans="1:10" ht="28.05" customHeight="1" x14ac:dyDescent="0.15">
      <c r="A13" s="92">
        <v>2</v>
      </c>
      <c r="B13" s="92" t="s">
        <v>89</v>
      </c>
      <c r="C13" s="23" t="s">
        <v>90</v>
      </c>
      <c r="D13" s="21" t="s">
        <v>91</v>
      </c>
      <c r="E13" s="22">
        <v>3</v>
      </c>
      <c r="F13" s="22"/>
      <c r="G13" s="22">
        <f t="shared" si="0"/>
        <v>0</v>
      </c>
      <c r="H13" s="21"/>
      <c r="I13" s="21" t="s">
        <v>256</v>
      </c>
      <c r="J13" s="106" t="s">
        <v>265</v>
      </c>
    </row>
    <row r="14" spans="1:10" ht="28.05" customHeight="1" x14ac:dyDescent="0.15">
      <c r="A14" s="92"/>
      <c r="B14" s="92"/>
      <c r="C14" s="23" t="s">
        <v>92</v>
      </c>
      <c r="D14" s="21" t="s">
        <v>91</v>
      </c>
      <c r="E14" s="22">
        <v>1</v>
      </c>
      <c r="F14" s="22"/>
      <c r="G14" s="22">
        <f t="shared" si="0"/>
        <v>0</v>
      </c>
      <c r="H14" s="21"/>
      <c r="I14" s="21" t="s">
        <v>257</v>
      </c>
      <c r="J14" s="107"/>
    </row>
    <row r="15" spans="1:10" ht="28.05" customHeight="1" x14ac:dyDescent="0.15">
      <c r="A15" s="92"/>
      <c r="B15" s="92"/>
      <c r="C15" s="23" t="s">
        <v>93</v>
      </c>
      <c r="D15" s="21" t="s">
        <v>94</v>
      </c>
      <c r="E15" s="22">
        <v>1</v>
      </c>
      <c r="F15" s="22"/>
      <c r="G15" s="22">
        <f t="shared" si="0"/>
        <v>0</v>
      </c>
      <c r="H15" s="21"/>
      <c r="I15" s="21" t="s">
        <v>258</v>
      </c>
      <c r="J15" s="107"/>
    </row>
    <row r="16" spans="1:10" ht="28.05" customHeight="1" x14ac:dyDescent="0.15">
      <c r="A16" s="92"/>
      <c r="B16" s="92"/>
      <c r="C16" s="21" t="s">
        <v>95</v>
      </c>
      <c r="D16" s="21" t="s">
        <v>91</v>
      </c>
      <c r="E16" s="22"/>
      <c r="F16" s="22"/>
      <c r="G16" s="22">
        <f t="shared" si="0"/>
        <v>0</v>
      </c>
      <c r="H16" s="21"/>
      <c r="I16" s="21" t="s">
        <v>259</v>
      </c>
      <c r="J16" s="107"/>
    </row>
    <row r="17" spans="1:10" ht="28.05" customHeight="1" x14ac:dyDescent="0.15">
      <c r="A17" s="92"/>
      <c r="B17" s="92"/>
      <c r="C17" s="21" t="s">
        <v>96</v>
      </c>
      <c r="D17" s="21" t="s">
        <v>91</v>
      </c>
      <c r="E17" s="22"/>
      <c r="F17" s="22"/>
      <c r="G17" s="22">
        <f t="shared" si="0"/>
        <v>0</v>
      </c>
      <c r="H17" s="21"/>
      <c r="I17" s="21" t="s">
        <v>260</v>
      </c>
      <c r="J17" s="108"/>
    </row>
    <row r="18" spans="1:10" ht="28.05" customHeight="1" x14ac:dyDescent="0.15">
      <c r="A18" s="21">
        <v>3</v>
      </c>
      <c r="B18" s="93" t="s">
        <v>97</v>
      </c>
      <c r="C18" s="94"/>
      <c r="D18" s="21" t="s">
        <v>87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3" t="s">
        <v>98</v>
      </c>
      <c r="C19" s="94"/>
      <c r="D19" s="21" t="s">
        <v>49</v>
      </c>
      <c r="E19" s="22">
        <f>E9</f>
        <v>2.1</v>
      </c>
      <c r="F19" s="22"/>
      <c r="G19" s="22">
        <f t="shared" si="0"/>
        <v>0</v>
      </c>
      <c r="H19" s="21"/>
      <c r="I19" s="21"/>
      <c r="J19" s="39"/>
    </row>
    <row r="20" spans="1:10" ht="28.05" customHeight="1" x14ac:dyDescent="0.15">
      <c r="A20" s="21">
        <v>5</v>
      </c>
      <c r="B20" s="92" t="s">
        <v>99</v>
      </c>
      <c r="C20" s="92"/>
      <c r="D20" s="21" t="s">
        <v>49</v>
      </c>
      <c r="E20" s="22">
        <f>E19</f>
        <v>2.1</v>
      </c>
      <c r="F20" s="22"/>
      <c r="G20" s="22">
        <f t="shared" si="0"/>
        <v>0</v>
      </c>
      <c r="H20" s="21"/>
      <c r="I20" s="21"/>
      <c r="J20" s="39"/>
    </row>
    <row r="21" spans="1:10" ht="28.05" customHeight="1" x14ac:dyDescent="0.15">
      <c r="A21" s="21" t="s">
        <v>100</v>
      </c>
      <c r="B21" s="97" t="s">
        <v>101</v>
      </c>
      <c r="C21" s="98"/>
      <c r="D21" s="98"/>
      <c r="E21" s="99"/>
      <c r="F21" s="100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102</v>
      </c>
      <c r="B22" s="97" t="s">
        <v>103</v>
      </c>
      <c r="C22" s="98"/>
      <c r="D22" s="98"/>
      <c r="E22" s="100"/>
      <c r="F22" s="24">
        <v>0.09</v>
      </c>
      <c r="G22" s="22">
        <f>F22*G21</f>
        <v>0</v>
      </c>
      <c r="H22" s="21"/>
      <c r="I22" s="21"/>
      <c r="J22" s="39"/>
    </row>
    <row r="23" spans="1:10" ht="28.05" customHeight="1" x14ac:dyDescent="0.15">
      <c r="A23" s="21" t="s">
        <v>104</v>
      </c>
      <c r="B23" s="97" t="s">
        <v>105</v>
      </c>
      <c r="C23" s="98"/>
      <c r="D23" s="98"/>
      <c r="E23" s="100"/>
      <c r="F23" s="24">
        <v>0.13</v>
      </c>
      <c r="G23" s="22">
        <f>(G21+G22)*F23</f>
        <v>0</v>
      </c>
      <c r="H23" s="21"/>
      <c r="I23" s="21"/>
      <c r="J23" s="39"/>
    </row>
    <row r="24" spans="1:10" ht="28.05" customHeight="1" x14ac:dyDescent="0.15">
      <c r="A24" s="21" t="s">
        <v>106</v>
      </c>
      <c r="B24" s="97" t="s">
        <v>107</v>
      </c>
      <c r="C24" s="98"/>
      <c r="D24" s="98"/>
      <c r="E24" s="99"/>
      <c r="F24" s="100"/>
      <c r="G24" s="22">
        <f>SUM(G21:G23)</f>
        <v>0</v>
      </c>
      <c r="H24" s="21"/>
      <c r="I24" s="21"/>
      <c r="J24" s="39"/>
    </row>
    <row r="25" spans="1:10" ht="37.950000000000003" customHeight="1" x14ac:dyDescent="0.15">
      <c r="A25" s="92" t="s">
        <v>108</v>
      </c>
      <c r="B25" s="92"/>
      <c r="C25" s="92"/>
      <c r="D25" s="92"/>
      <c r="E25" s="101"/>
      <c r="F25" s="101"/>
      <c r="G25" s="25">
        <f>G24/((G2/10^3)*(I2/10^3))</f>
        <v>0</v>
      </c>
      <c r="H25" s="21"/>
      <c r="I25" s="21"/>
      <c r="J25" s="39"/>
    </row>
    <row r="26" spans="1:10" ht="27" customHeight="1" x14ac:dyDescent="0.15">
      <c r="A26" s="90" t="s">
        <v>124</v>
      </c>
      <c r="B26" s="90"/>
      <c r="C26" s="90"/>
      <c r="D26" s="90"/>
      <c r="E26" s="91"/>
      <c r="F26" s="91"/>
      <c r="G26" s="91"/>
      <c r="H26" s="90"/>
      <c r="I26" s="90"/>
      <c r="J26" s="19"/>
    </row>
    <row r="27" spans="1:10" ht="16.95" customHeight="1" x14ac:dyDescent="0.15">
      <c r="F27" s="16" t="s">
        <v>67</v>
      </c>
      <c r="G27" s="20">
        <v>1200</v>
      </c>
      <c r="H27" s="17" t="s">
        <v>68</v>
      </c>
      <c r="I27" s="26">
        <v>2100</v>
      </c>
      <c r="J27" s="37" t="s">
        <v>109</v>
      </c>
    </row>
    <row r="28" spans="1:10" ht="52.05" customHeight="1" x14ac:dyDescent="0.15">
      <c r="A28" s="21" t="s">
        <v>24</v>
      </c>
      <c r="B28" s="92" t="s">
        <v>69</v>
      </c>
      <c r="C28" s="92"/>
      <c r="D28" s="21" t="s">
        <v>36</v>
      </c>
      <c r="E28" s="22" t="s">
        <v>70</v>
      </c>
      <c r="F28" s="22" t="s">
        <v>71</v>
      </c>
      <c r="G28" s="22" t="s">
        <v>72</v>
      </c>
      <c r="H28" s="21" t="s">
        <v>73</v>
      </c>
      <c r="I28" s="21" t="s">
        <v>266</v>
      </c>
      <c r="J28" s="22" t="s">
        <v>29</v>
      </c>
    </row>
    <row r="29" spans="1:10" ht="28.05" customHeight="1" x14ac:dyDescent="0.15">
      <c r="A29" s="95">
        <v>1</v>
      </c>
      <c r="B29" s="95" t="s">
        <v>74</v>
      </c>
      <c r="C29" s="23" t="s">
        <v>75</v>
      </c>
      <c r="D29" s="21" t="s">
        <v>76</v>
      </c>
      <c r="E29" s="22">
        <f>(G27/10^3+I27*2/10^3)</f>
        <v>5.4</v>
      </c>
      <c r="F29" s="22"/>
      <c r="G29" s="22">
        <f t="shared" ref="G29:G45" si="1">E29*F29</f>
        <v>0</v>
      </c>
      <c r="H29" s="21"/>
      <c r="I29" s="21" t="s">
        <v>270</v>
      </c>
      <c r="J29" s="38"/>
    </row>
    <row r="30" spans="1:10" ht="28.05" customHeight="1" x14ac:dyDescent="0.15">
      <c r="A30" s="96"/>
      <c r="B30" s="96"/>
      <c r="C30" s="23" t="s">
        <v>125</v>
      </c>
      <c r="D30" s="21" t="s">
        <v>76</v>
      </c>
      <c r="E30" s="22">
        <f>E29</f>
        <v>5.4</v>
      </c>
      <c r="F30" s="22"/>
      <c r="G30" s="22">
        <f t="shared" si="1"/>
        <v>0</v>
      </c>
      <c r="H30" s="21"/>
      <c r="I30" s="21" t="s">
        <v>271</v>
      </c>
      <c r="J30" s="38"/>
    </row>
    <row r="31" spans="1:10" ht="28.05" customHeight="1" x14ac:dyDescent="0.15">
      <c r="A31" s="96"/>
      <c r="B31" s="96"/>
      <c r="C31" s="23" t="s">
        <v>126</v>
      </c>
      <c r="D31" s="21" t="s">
        <v>127</v>
      </c>
      <c r="E31" s="22">
        <f>(G27*2/10^3+I27*2/10^3)*0.06*0.04</f>
        <v>1.584E-2</v>
      </c>
      <c r="F31" s="22"/>
      <c r="G31" s="22">
        <f t="shared" si="1"/>
        <v>0</v>
      </c>
      <c r="H31" s="21"/>
      <c r="I31" s="21" t="s">
        <v>253</v>
      </c>
      <c r="J31" s="38"/>
    </row>
    <row r="32" spans="1:10" ht="28.05" customHeight="1" x14ac:dyDescent="0.15">
      <c r="A32" s="96"/>
      <c r="B32" s="96"/>
      <c r="C32" s="23" t="s">
        <v>80</v>
      </c>
      <c r="D32" s="21" t="s">
        <v>81</v>
      </c>
      <c r="E32" s="22">
        <v>3</v>
      </c>
      <c r="F32" s="22"/>
      <c r="G32" s="22">
        <f t="shared" si="1"/>
        <v>0</v>
      </c>
      <c r="H32" s="21"/>
      <c r="I32" s="21" t="s">
        <v>250</v>
      </c>
      <c r="J32" s="38"/>
    </row>
    <row r="33" spans="1:10" ht="28.05" customHeight="1" x14ac:dyDescent="0.15">
      <c r="A33" s="96"/>
      <c r="B33" s="96"/>
      <c r="C33" s="23" t="s">
        <v>82</v>
      </c>
      <c r="D33" s="21" t="s">
        <v>49</v>
      </c>
      <c r="E33" s="22">
        <f>(G27*2/10^3+I27*2/10^3)*0.1</f>
        <v>0.66</v>
      </c>
      <c r="F33" s="22"/>
      <c r="G33" s="22">
        <f t="shared" si="1"/>
        <v>0</v>
      </c>
      <c r="H33" s="21"/>
      <c r="I33" s="21" t="s">
        <v>251</v>
      </c>
      <c r="J33" s="38"/>
    </row>
    <row r="34" spans="1:10" ht="28.05" customHeight="1" x14ac:dyDescent="0.15">
      <c r="A34" s="96"/>
      <c r="B34" s="96"/>
      <c r="C34" s="23" t="s">
        <v>83</v>
      </c>
      <c r="D34" s="21" t="s">
        <v>49</v>
      </c>
      <c r="E34" s="22">
        <f>(G27/10^3)*(I27/10^3)</f>
        <v>2.52</v>
      </c>
      <c r="F34" s="22"/>
      <c r="G34" s="22">
        <f t="shared" si="1"/>
        <v>0</v>
      </c>
      <c r="H34" s="21"/>
      <c r="I34" s="21" t="s">
        <v>252</v>
      </c>
      <c r="J34" s="38"/>
    </row>
    <row r="35" spans="1:10" ht="28.05" customHeight="1" x14ac:dyDescent="0.15">
      <c r="A35" s="96"/>
      <c r="B35" s="96"/>
      <c r="C35" s="23" t="s">
        <v>84</v>
      </c>
      <c r="D35" s="21" t="s">
        <v>49</v>
      </c>
      <c r="E35" s="22">
        <f>E34*2</f>
        <v>5.04</v>
      </c>
      <c r="F35" s="22"/>
      <c r="G35" s="22">
        <f t="shared" si="1"/>
        <v>0</v>
      </c>
      <c r="H35" s="21"/>
      <c r="I35" s="21" t="s">
        <v>253</v>
      </c>
      <c r="J35" s="38"/>
    </row>
    <row r="36" spans="1:10" ht="28.05" customHeight="1" x14ac:dyDescent="0.15">
      <c r="A36" s="96"/>
      <c r="B36" s="96"/>
      <c r="C36" s="23" t="s">
        <v>85</v>
      </c>
      <c r="D36" s="21" t="s">
        <v>76</v>
      </c>
      <c r="E36" s="22">
        <f>(G27*2/10^3)+(I27*2/10^3)</f>
        <v>6.6</v>
      </c>
      <c r="F36" s="22"/>
      <c r="G36" s="22">
        <f t="shared" si="1"/>
        <v>0</v>
      </c>
      <c r="H36" s="21"/>
      <c r="I36" s="21" t="s">
        <v>254</v>
      </c>
      <c r="J36" s="38"/>
    </row>
    <row r="37" spans="1:10" ht="28.05" customHeight="1" x14ac:dyDescent="0.15">
      <c r="A37" s="96"/>
      <c r="B37" s="96"/>
      <c r="C37" s="23" t="s">
        <v>86</v>
      </c>
      <c r="D37" s="21" t="s">
        <v>87</v>
      </c>
      <c r="E37" s="22">
        <v>1</v>
      </c>
      <c r="F37" s="22"/>
      <c r="G37" s="22">
        <f t="shared" si="1"/>
        <v>0</v>
      </c>
      <c r="H37" s="21"/>
      <c r="I37" s="21" t="s">
        <v>255</v>
      </c>
      <c r="J37" s="38"/>
    </row>
    <row r="38" spans="1:10" ht="28.05" customHeight="1" x14ac:dyDescent="0.15">
      <c r="A38" s="92">
        <v>2</v>
      </c>
      <c r="B38" s="92" t="s">
        <v>89</v>
      </c>
      <c r="C38" s="23" t="s">
        <v>90</v>
      </c>
      <c r="D38" s="21" t="s">
        <v>91</v>
      </c>
      <c r="E38" s="22">
        <v>6</v>
      </c>
      <c r="F38" s="22"/>
      <c r="G38" s="22">
        <f t="shared" si="1"/>
        <v>0</v>
      </c>
      <c r="H38" s="21"/>
      <c r="I38" s="21" t="s">
        <v>256</v>
      </c>
      <c r="J38" s="106" t="s">
        <v>265</v>
      </c>
    </row>
    <row r="39" spans="1:10" ht="28.05" customHeight="1" x14ac:dyDescent="0.15">
      <c r="A39" s="92"/>
      <c r="B39" s="92"/>
      <c r="C39" s="23" t="s">
        <v>92</v>
      </c>
      <c r="D39" s="21" t="s">
        <v>91</v>
      </c>
      <c r="E39" s="22">
        <v>2</v>
      </c>
      <c r="F39" s="22"/>
      <c r="G39" s="22">
        <f t="shared" si="1"/>
        <v>0</v>
      </c>
      <c r="H39" s="21"/>
      <c r="I39" s="21" t="s">
        <v>257</v>
      </c>
      <c r="J39" s="107"/>
    </row>
    <row r="40" spans="1:10" ht="28.05" customHeight="1" x14ac:dyDescent="0.15">
      <c r="A40" s="92"/>
      <c r="B40" s="92"/>
      <c r="C40" s="23" t="s">
        <v>93</v>
      </c>
      <c r="D40" s="21" t="s">
        <v>94</v>
      </c>
      <c r="E40" s="22">
        <v>1</v>
      </c>
      <c r="F40" s="22"/>
      <c r="G40" s="22">
        <f t="shared" si="1"/>
        <v>0</v>
      </c>
      <c r="H40" s="21"/>
      <c r="I40" s="21" t="s">
        <v>258</v>
      </c>
      <c r="J40" s="107"/>
    </row>
    <row r="41" spans="1:10" ht="28.05" customHeight="1" x14ac:dyDescent="0.15">
      <c r="A41" s="92"/>
      <c r="B41" s="92"/>
      <c r="C41" s="21" t="s">
        <v>95</v>
      </c>
      <c r="D41" s="21" t="s">
        <v>91</v>
      </c>
      <c r="E41" s="22">
        <v>1</v>
      </c>
      <c r="F41" s="22"/>
      <c r="G41" s="22">
        <f t="shared" si="1"/>
        <v>0</v>
      </c>
      <c r="H41" s="21"/>
      <c r="I41" s="21" t="s">
        <v>259</v>
      </c>
      <c r="J41" s="107"/>
    </row>
    <row r="42" spans="1:10" ht="28.05" customHeight="1" x14ac:dyDescent="0.15">
      <c r="A42" s="92"/>
      <c r="B42" s="92"/>
      <c r="C42" s="21" t="s">
        <v>96</v>
      </c>
      <c r="D42" s="21" t="s">
        <v>91</v>
      </c>
      <c r="E42" s="22">
        <v>2</v>
      </c>
      <c r="F42" s="22"/>
      <c r="G42" s="22">
        <f t="shared" si="1"/>
        <v>0</v>
      </c>
      <c r="H42" s="21"/>
      <c r="I42" s="21" t="s">
        <v>260</v>
      </c>
      <c r="J42" s="108"/>
    </row>
    <row r="43" spans="1:10" ht="28.05" customHeight="1" x14ac:dyDescent="0.15">
      <c r="A43" s="21">
        <v>3</v>
      </c>
      <c r="B43" s="93" t="s">
        <v>97</v>
      </c>
      <c r="C43" s="94"/>
      <c r="D43" s="21" t="s">
        <v>87</v>
      </c>
      <c r="E43" s="22">
        <v>1</v>
      </c>
      <c r="F43" s="22"/>
      <c r="G43" s="22">
        <f t="shared" si="1"/>
        <v>0</v>
      </c>
      <c r="H43" s="21"/>
      <c r="I43" s="21"/>
      <c r="J43" s="21"/>
    </row>
    <row r="44" spans="1:10" ht="28.05" customHeight="1" x14ac:dyDescent="0.15">
      <c r="A44" s="21">
        <v>4</v>
      </c>
      <c r="B44" s="93" t="s">
        <v>98</v>
      </c>
      <c r="C44" s="94"/>
      <c r="D44" s="21" t="s">
        <v>49</v>
      </c>
      <c r="E44" s="22">
        <f>E34</f>
        <v>2.52</v>
      </c>
      <c r="F44" s="22"/>
      <c r="G44" s="22">
        <f t="shared" si="1"/>
        <v>0</v>
      </c>
      <c r="H44" s="21"/>
      <c r="I44" s="21"/>
      <c r="J44" s="39"/>
    </row>
    <row r="45" spans="1:10" ht="28.05" customHeight="1" x14ac:dyDescent="0.15">
      <c r="A45" s="21">
        <v>5</v>
      </c>
      <c r="B45" s="92" t="s">
        <v>99</v>
      </c>
      <c r="C45" s="92"/>
      <c r="D45" s="21" t="s">
        <v>49</v>
      </c>
      <c r="E45" s="22">
        <f>E44</f>
        <v>2.52</v>
      </c>
      <c r="F45" s="22"/>
      <c r="G45" s="22">
        <f t="shared" si="1"/>
        <v>0</v>
      </c>
      <c r="H45" s="21"/>
      <c r="I45" s="21"/>
      <c r="J45" s="39"/>
    </row>
    <row r="46" spans="1:10" ht="28.05" customHeight="1" x14ac:dyDescent="0.15">
      <c r="A46" s="21" t="s">
        <v>100</v>
      </c>
      <c r="B46" s="97" t="s">
        <v>101</v>
      </c>
      <c r="C46" s="98"/>
      <c r="D46" s="98"/>
      <c r="E46" s="99"/>
      <c r="F46" s="100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102</v>
      </c>
      <c r="B47" s="97" t="s">
        <v>103</v>
      </c>
      <c r="C47" s="98"/>
      <c r="D47" s="98"/>
      <c r="E47" s="100"/>
      <c r="F47" s="24">
        <v>0.09</v>
      </c>
      <c r="G47" s="22">
        <f>F47*G46</f>
        <v>0</v>
      </c>
      <c r="H47" s="21"/>
      <c r="I47" s="21"/>
      <c r="J47" s="39"/>
    </row>
    <row r="48" spans="1:10" ht="28.05" customHeight="1" x14ac:dyDescent="0.15">
      <c r="A48" s="21" t="s">
        <v>104</v>
      </c>
      <c r="B48" s="97" t="s">
        <v>105</v>
      </c>
      <c r="C48" s="98"/>
      <c r="D48" s="98"/>
      <c r="E48" s="100"/>
      <c r="F48" s="24">
        <v>0.13</v>
      </c>
      <c r="G48" s="22">
        <f>(G46+G47)*F48</f>
        <v>0</v>
      </c>
      <c r="H48" s="21"/>
      <c r="I48" s="21"/>
      <c r="J48" s="39"/>
    </row>
    <row r="49" spans="1:10" ht="28.05" customHeight="1" x14ac:dyDescent="0.15">
      <c r="A49" s="21" t="s">
        <v>106</v>
      </c>
      <c r="B49" s="97" t="s">
        <v>107</v>
      </c>
      <c r="C49" s="98"/>
      <c r="D49" s="98"/>
      <c r="E49" s="99"/>
      <c r="F49" s="100"/>
      <c r="G49" s="22">
        <f>SUM(G46:G48)</f>
        <v>0</v>
      </c>
      <c r="H49" s="21"/>
      <c r="I49" s="21"/>
      <c r="J49" s="39"/>
    </row>
    <row r="50" spans="1:10" ht="37.950000000000003" customHeight="1" x14ac:dyDescent="0.15">
      <c r="A50" s="92" t="s">
        <v>108</v>
      </c>
      <c r="B50" s="92"/>
      <c r="C50" s="92"/>
      <c r="D50" s="92"/>
      <c r="E50" s="101"/>
      <c r="F50" s="101"/>
      <c r="G50" s="25">
        <f>G49/((G27/10^3)*(I27/10^3))</f>
        <v>0</v>
      </c>
      <c r="H50" s="21"/>
      <c r="I50" s="21"/>
      <c r="J50" s="39"/>
    </row>
    <row r="51" spans="1:10" ht="27" customHeight="1" x14ac:dyDescent="0.15">
      <c r="A51" s="90" t="s">
        <v>128</v>
      </c>
      <c r="B51" s="90"/>
      <c r="C51" s="90"/>
      <c r="D51" s="90"/>
      <c r="E51" s="91"/>
      <c r="F51" s="91"/>
      <c r="G51" s="91"/>
      <c r="H51" s="90"/>
      <c r="I51" s="90"/>
      <c r="J51" s="19"/>
    </row>
    <row r="52" spans="1:10" ht="16.95" customHeight="1" x14ac:dyDescent="0.15">
      <c r="F52" s="16" t="s">
        <v>67</v>
      </c>
      <c r="G52" s="20">
        <v>1000</v>
      </c>
      <c r="H52" s="17" t="s">
        <v>68</v>
      </c>
      <c r="I52" s="26">
        <v>2100</v>
      </c>
      <c r="J52" s="37" t="s">
        <v>48</v>
      </c>
    </row>
    <row r="53" spans="1:10" ht="52.05" customHeight="1" x14ac:dyDescent="0.15">
      <c r="A53" s="21" t="s">
        <v>24</v>
      </c>
      <c r="B53" s="92" t="s">
        <v>69</v>
      </c>
      <c r="C53" s="92"/>
      <c r="D53" s="21" t="s">
        <v>36</v>
      </c>
      <c r="E53" s="22" t="s">
        <v>70</v>
      </c>
      <c r="F53" s="22" t="s">
        <v>71</v>
      </c>
      <c r="G53" s="22" t="s">
        <v>72</v>
      </c>
      <c r="H53" s="21" t="s">
        <v>73</v>
      </c>
      <c r="I53" s="21" t="s">
        <v>266</v>
      </c>
      <c r="J53" s="22" t="s">
        <v>29</v>
      </c>
    </row>
    <row r="54" spans="1:10" ht="28.05" customHeight="1" x14ac:dyDescent="0.15">
      <c r="A54" s="95">
        <v>1</v>
      </c>
      <c r="B54" s="95" t="s">
        <v>74</v>
      </c>
      <c r="C54" s="23" t="s">
        <v>75</v>
      </c>
      <c r="D54" s="21" t="s">
        <v>76</v>
      </c>
      <c r="E54" s="22">
        <f>(G52/10^3+I52*2/10^3)</f>
        <v>5.2</v>
      </c>
      <c r="F54" s="22"/>
      <c r="G54" s="22">
        <f t="shared" ref="G54:G70" si="2">E54*F54</f>
        <v>0</v>
      </c>
      <c r="H54" s="21"/>
      <c r="I54" s="21" t="s">
        <v>270</v>
      </c>
      <c r="J54" s="38"/>
    </row>
    <row r="55" spans="1:10" ht="28.05" customHeight="1" x14ac:dyDescent="0.15">
      <c r="A55" s="96"/>
      <c r="B55" s="96"/>
      <c r="C55" s="23" t="s">
        <v>125</v>
      </c>
      <c r="D55" s="21" t="s">
        <v>76</v>
      </c>
      <c r="E55" s="22">
        <f>E54</f>
        <v>5.2</v>
      </c>
      <c r="F55" s="22"/>
      <c r="G55" s="22">
        <f t="shared" si="2"/>
        <v>0</v>
      </c>
      <c r="H55" s="21"/>
      <c r="I55" s="21" t="s">
        <v>271</v>
      </c>
      <c r="J55" s="38"/>
    </row>
    <row r="56" spans="1:10" ht="28.05" customHeight="1" x14ac:dyDescent="0.15">
      <c r="A56" s="96"/>
      <c r="B56" s="96"/>
      <c r="C56" s="23" t="s">
        <v>126</v>
      </c>
      <c r="D56" s="21" t="s">
        <v>127</v>
      </c>
      <c r="E56" s="22">
        <f>(G52*2/10^3+I52*2/10^3)*0.06*0.04</f>
        <v>1.4880000000000001E-2</v>
      </c>
      <c r="F56" s="22"/>
      <c r="G56" s="22">
        <f t="shared" si="2"/>
        <v>0</v>
      </c>
      <c r="H56" s="21"/>
      <c r="I56" s="21" t="s">
        <v>253</v>
      </c>
      <c r="J56" s="38"/>
    </row>
    <row r="57" spans="1:10" ht="28.05" customHeight="1" x14ac:dyDescent="0.15">
      <c r="A57" s="96"/>
      <c r="B57" s="96"/>
      <c r="C57" s="23" t="s">
        <v>80</v>
      </c>
      <c r="D57" s="21" t="s">
        <v>81</v>
      </c>
      <c r="E57" s="22">
        <v>1</v>
      </c>
      <c r="F57" s="22"/>
      <c r="G57" s="22">
        <f t="shared" si="2"/>
        <v>0</v>
      </c>
      <c r="H57" s="21"/>
      <c r="I57" s="21" t="s">
        <v>250</v>
      </c>
      <c r="J57" s="38"/>
    </row>
    <row r="58" spans="1:10" ht="28.05" customHeight="1" x14ac:dyDescent="0.15">
      <c r="A58" s="96"/>
      <c r="B58" s="96"/>
      <c r="C58" s="23" t="s">
        <v>82</v>
      </c>
      <c r="D58" s="21" t="s">
        <v>49</v>
      </c>
      <c r="E58" s="22">
        <f>(G52*2/10^3+I52*2/10^3)*0.1</f>
        <v>0.62000000000000011</v>
      </c>
      <c r="F58" s="22"/>
      <c r="G58" s="22">
        <f t="shared" si="2"/>
        <v>0</v>
      </c>
      <c r="H58" s="21"/>
      <c r="I58" s="21" t="s">
        <v>251</v>
      </c>
      <c r="J58" s="38"/>
    </row>
    <row r="59" spans="1:10" ht="28.05" customHeight="1" x14ac:dyDescent="0.15">
      <c r="A59" s="96"/>
      <c r="B59" s="96"/>
      <c r="C59" s="23" t="s">
        <v>83</v>
      </c>
      <c r="D59" s="21" t="s">
        <v>49</v>
      </c>
      <c r="E59" s="22">
        <f>(G52/10^3)*(I52/10^3)</f>
        <v>2.1</v>
      </c>
      <c r="F59" s="22"/>
      <c r="G59" s="22">
        <f t="shared" si="2"/>
        <v>0</v>
      </c>
      <c r="H59" s="21"/>
      <c r="I59" s="21" t="s">
        <v>252</v>
      </c>
      <c r="J59" s="38"/>
    </row>
    <row r="60" spans="1:10" ht="28.05" customHeight="1" x14ac:dyDescent="0.15">
      <c r="A60" s="96"/>
      <c r="B60" s="96"/>
      <c r="C60" s="23" t="s">
        <v>84</v>
      </c>
      <c r="D60" s="21" t="s">
        <v>49</v>
      </c>
      <c r="E60" s="22">
        <f>E59*2</f>
        <v>4.2</v>
      </c>
      <c r="F60" s="22"/>
      <c r="G60" s="22">
        <f t="shared" si="2"/>
        <v>0</v>
      </c>
      <c r="H60" s="21"/>
      <c r="I60" s="21" t="s">
        <v>253</v>
      </c>
      <c r="J60" s="38"/>
    </row>
    <row r="61" spans="1:10" ht="28.05" customHeight="1" x14ac:dyDescent="0.15">
      <c r="A61" s="96"/>
      <c r="B61" s="96"/>
      <c r="C61" s="23" t="s">
        <v>85</v>
      </c>
      <c r="D61" s="21" t="s">
        <v>76</v>
      </c>
      <c r="E61" s="22">
        <f>(G52*2/10^3)+(I52*2/10^3)</f>
        <v>6.2</v>
      </c>
      <c r="F61" s="22"/>
      <c r="G61" s="22">
        <f t="shared" si="2"/>
        <v>0</v>
      </c>
      <c r="H61" s="21"/>
      <c r="I61" s="21" t="s">
        <v>254</v>
      </c>
      <c r="J61" s="38"/>
    </row>
    <row r="62" spans="1:10" ht="28.05" customHeight="1" x14ac:dyDescent="0.15">
      <c r="A62" s="96"/>
      <c r="B62" s="96"/>
      <c r="C62" s="23" t="s">
        <v>86</v>
      </c>
      <c r="D62" s="21" t="s">
        <v>87</v>
      </c>
      <c r="E62" s="22">
        <v>1</v>
      </c>
      <c r="F62" s="22"/>
      <c r="G62" s="22">
        <f t="shared" si="2"/>
        <v>0</v>
      </c>
      <c r="H62" s="21"/>
      <c r="I62" s="21" t="s">
        <v>255</v>
      </c>
      <c r="J62" s="38"/>
    </row>
    <row r="63" spans="1:10" ht="28.05" customHeight="1" x14ac:dyDescent="0.15">
      <c r="A63" s="92">
        <v>2</v>
      </c>
      <c r="B63" s="92" t="s">
        <v>89</v>
      </c>
      <c r="C63" s="23" t="s">
        <v>90</v>
      </c>
      <c r="D63" s="21" t="s">
        <v>91</v>
      </c>
      <c r="E63" s="22">
        <v>3</v>
      </c>
      <c r="F63" s="22"/>
      <c r="G63" s="22">
        <f t="shared" si="2"/>
        <v>0</v>
      </c>
      <c r="H63" s="21"/>
      <c r="I63" s="21" t="s">
        <v>256</v>
      </c>
      <c r="J63" s="106" t="s">
        <v>265</v>
      </c>
    </row>
    <row r="64" spans="1:10" ht="28.05" customHeight="1" x14ac:dyDescent="0.15">
      <c r="A64" s="92"/>
      <c r="B64" s="92"/>
      <c r="C64" s="23" t="s">
        <v>92</v>
      </c>
      <c r="D64" s="21" t="s">
        <v>91</v>
      </c>
      <c r="E64" s="22">
        <v>1</v>
      </c>
      <c r="F64" s="22"/>
      <c r="G64" s="22">
        <f t="shared" si="2"/>
        <v>0</v>
      </c>
      <c r="H64" s="21"/>
      <c r="I64" s="21" t="s">
        <v>257</v>
      </c>
      <c r="J64" s="107"/>
    </row>
    <row r="65" spans="1:10" ht="28.05" customHeight="1" x14ac:dyDescent="0.15">
      <c r="A65" s="92"/>
      <c r="B65" s="92"/>
      <c r="C65" s="23" t="s">
        <v>117</v>
      </c>
      <c r="D65" s="21" t="s">
        <v>94</v>
      </c>
      <c r="E65" s="22">
        <v>1</v>
      </c>
      <c r="F65" s="22"/>
      <c r="G65" s="22">
        <f t="shared" si="2"/>
        <v>0</v>
      </c>
      <c r="H65" s="21"/>
      <c r="I65" s="21" t="s">
        <v>258</v>
      </c>
      <c r="J65" s="107"/>
    </row>
    <row r="66" spans="1:10" ht="28.05" customHeight="1" x14ac:dyDescent="0.15">
      <c r="A66" s="92"/>
      <c r="B66" s="92"/>
      <c r="C66" s="21" t="s">
        <v>95</v>
      </c>
      <c r="D66" s="21" t="s">
        <v>91</v>
      </c>
      <c r="E66" s="22"/>
      <c r="F66" s="22"/>
      <c r="G66" s="22">
        <f t="shared" si="2"/>
        <v>0</v>
      </c>
      <c r="H66" s="21"/>
      <c r="I66" s="21" t="s">
        <v>259</v>
      </c>
      <c r="J66" s="107"/>
    </row>
    <row r="67" spans="1:10" ht="28.05" customHeight="1" x14ac:dyDescent="0.15">
      <c r="A67" s="92"/>
      <c r="B67" s="92"/>
      <c r="C67" s="21" t="s">
        <v>96</v>
      </c>
      <c r="D67" s="21" t="s">
        <v>91</v>
      </c>
      <c r="E67" s="22"/>
      <c r="F67" s="22"/>
      <c r="G67" s="22">
        <f t="shared" si="2"/>
        <v>0</v>
      </c>
      <c r="H67" s="21"/>
      <c r="I67" s="21" t="s">
        <v>260</v>
      </c>
      <c r="J67" s="108"/>
    </row>
    <row r="68" spans="1:10" ht="28.05" customHeight="1" x14ac:dyDescent="0.15">
      <c r="A68" s="21">
        <v>3</v>
      </c>
      <c r="B68" s="93" t="s">
        <v>97</v>
      </c>
      <c r="C68" s="94"/>
      <c r="D68" s="21" t="s">
        <v>87</v>
      </c>
      <c r="E68" s="22">
        <v>1</v>
      </c>
      <c r="F68" s="22"/>
      <c r="G68" s="22">
        <f t="shared" si="2"/>
        <v>0</v>
      </c>
      <c r="H68" s="21"/>
      <c r="I68" s="21"/>
      <c r="J68" s="21"/>
    </row>
    <row r="69" spans="1:10" ht="28.05" customHeight="1" x14ac:dyDescent="0.15">
      <c r="A69" s="21">
        <v>4</v>
      </c>
      <c r="B69" s="93" t="s">
        <v>98</v>
      </c>
      <c r="C69" s="94"/>
      <c r="D69" s="21" t="s">
        <v>49</v>
      </c>
      <c r="E69" s="22">
        <f>E59</f>
        <v>2.1</v>
      </c>
      <c r="F69" s="22"/>
      <c r="G69" s="22">
        <f t="shared" si="2"/>
        <v>0</v>
      </c>
      <c r="H69" s="21"/>
      <c r="I69" s="21"/>
      <c r="J69" s="39"/>
    </row>
    <row r="70" spans="1:10" ht="28.05" customHeight="1" x14ac:dyDescent="0.15">
      <c r="A70" s="21">
        <v>5</v>
      </c>
      <c r="B70" s="92" t="s">
        <v>99</v>
      </c>
      <c r="C70" s="92"/>
      <c r="D70" s="21" t="s">
        <v>49</v>
      </c>
      <c r="E70" s="22">
        <f>E69</f>
        <v>2.1</v>
      </c>
      <c r="F70" s="22"/>
      <c r="G70" s="22">
        <f t="shared" si="2"/>
        <v>0</v>
      </c>
      <c r="H70" s="21"/>
      <c r="I70" s="21"/>
      <c r="J70" s="39"/>
    </row>
    <row r="71" spans="1:10" ht="28.05" customHeight="1" x14ac:dyDescent="0.15">
      <c r="A71" s="21" t="s">
        <v>100</v>
      </c>
      <c r="B71" s="97" t="s">
        <v>101</v>
      </c>
      <c r="C71" s="98"/>
      <c r="D71" s="98"/>
      <c r="E71" s="99"/>
      <c r="F71" s="100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102</v>
      </c>
      <c r="B72" s="97" t="s">
        <v>103</v>
      </c>
      <c r="C72" s="98"/>
      <c r="D72" s="98"/>
      <c r="E72" s="100"/>
      <c r="F72" s="24">
        <v>0.09</v>
      </c>
      <c r="G72" s="22">
        <f>F72*G71</f>
        <v>0</v>
      </c>
      <c r="H72" s="21"/>
      <c r="I72" s="21"/>
      <c r="J72" s="39"/>
    </row>
    <row r="73" spans="1:10" ht="28.05" customHeight="1" x14ac:dyDescent="0.15">
      <c r="A73" s="21" t="s">
        <v>104</v>
      </c>
      <c r="B73" s="97" t="s">
        <v>105</v>
      </c>
      <c r="C73" s="98"/>
      <c r="D73" s="98"/>
      <c r="E73" s="100"/>
      <c r="F73" s="24">
        <v>0.13</v>
      </c>
      <c r="G73" s="22">
        <f>(G71+G72)*F73</f>
        <v>0</v>
      </c>
      <c r="H73" s="21"/>
      <c r="I73" s="21"/>
      <c r="J73" s="39"/>
    </row>
    <row r="74" spans="1:10" ht="28.05" customHeight="1" x14ac:dyDescent="0.15">
      <c r="A74" s="21" t="s">
        <v>106</v>
      </c>
      <c r="B74" s="97" t="s">
        <v>107</v>
      </c>
      <c r="C74" s="98"/>
      <c r="D74" s="98"/>
      <c r="E74" s="99"/>
      <c r="F74" s="100"/>
      <c r="G74" s="22">
        <f>SUM(G71:G73)</f>
        <v>0</v>
      </c>
      <c r="H74" s="21"/>
      <c r="I74" s="21"/>
      <c r="J74" s="39"/>
    </row>
    <row r="75" spans="1:10" ht="37.950000000000003" customHeight="1" x14ac:dyDescent="0.15">
      <c r="A75" s="92" t="s">
        <v>108</v>
      </c>
      <c r="B75" s="92"/>
      <c r="C75" s="92"/>
      <c r="D75" s="92"/>
      <c r="E75" s="101"/>
      <c r="F75" s="101"/>
      <c r="G75" s="25">
        <f>G74/((G52/10^3)*(I52/10^3))</f>
        <v>0</v>
      </c>
      <c r="H75" s="21"/>
      <c r="I75" s="21"/>
      <c r="J75" s="39"/>
    </row>
    <row r="76" spans="1:10" ht="27" customHeight="1" x14ac:dyDescent="0.15">
      <c r="A76" s="90" t="s">
        <v>128</v>
      </c>
      <c r="B76" s="90"/>
      <c r="C76" s="90"/>
      <c r="D76" s="90"/>
      <c r="E76" s="91"/>
      <c r="F76" s="91"/>
      <c r="G76" s="91"/>
      <c r="H76" s="90"/>
      <c r="I76" s="90"/>
      <c r="J76" s="19"/>
    </row>
    <row r="77" spans="1:10" ht="16.95" customHeight="1" x14ac:dyDescent="0.15">
      <c r="F77" s="16" t="s">
        <v>67</v>
      </c>
      <c r="G77" s="20">
        <v>1200</v>
      </c>
      <c r="H77" s="17" t="s">
        <v>68</v>
      </c>
      <c r="I77" s="26">
        <v>2100</v>
      </c>
      <c r="J77" s="37" t="s">
        <v>109</v>
      </c>
    </row>
    <row r="78" spans="1:10" ht="52.05" customHeight="1" x14ac:dyDescent="0.15">
      <c r="A78" s="21" t="s">
        <v>24</v>
      </c>
      <c r="B78" s="92" t="s">
        <v>69</v>
      </c>
      <c r="C78" s="92"/>
      <c r="D78" s="21" t="s">
        <v>36</v>
      </c>
      <c r="E78" s="22" t="s">
        <v>70</v>
      </c>
      <c r="F78" s="22" t="s">
        <v>71</v>
      </c>
      <c r="G78" s="22" t="s">
        <v>72</v>
      </c>
      <c r="H78" s="21" t="s">
        <v>73</v>
      </c>
      <c r="I78" s="21" t="s">
        <v>266</v>
      </c>
      <c r="J78" s="22" t="s">
        <v>29</v>
      </c>
    </row>
    <row r="79" spans="1:10" ht="28.05" customHeight="1" x14ac:dyDescent="0.15">
      <c r="A79" s="95">
        <v>1</v>
      </c>
      <c r="B79" s="95" t="s">
        <v>74</v>
      </c>
      <c r="C79" s="23" t="s">
        <v>75</v>
      </c>
      <c r="D79" s="21" t="s">
        <v>76</v>
      </c>
      <c r="E79" s="22">
        <f>(G77/10^3+I77*2/10^3)</f>
        <v>5.4</v>
      </c>
      <c r="F79" s="22"/>
      <c r="G79" s="22">
        <f t="shared" ref="G79:G95" si="3">E79*F79</f>
        <v>0</v>
      </c>
      <c r="H79" s="21"/>
      <c r="I79" s="21" t="s">
        <v>270</v>
      </c>
      <c r="J79" s="38"/>
    </row>
    <row r="80" spans="1:10" ht="28.05" customHeight="1" x14ac:dyDescent="0.15">
      <c r="A80" s="96"/>
      <c r="B80" s="96"/>
      <c r="C80" s="23" t="s">
        <v>125</v>
      </c>
      <c r="D80" s="21" t="s">
        <v>76</v>
      </c>
      <c r="E80" s="22">
        <f>E79</f>
        <v>5.4</v>
      </c>
      <c r="F80" s="22"/>
      <c r="G80" s="22">
        <f t="shared" si="3"/>
        <v>0</v>
      </c>
      <c r="H80" s="21"/>
      <c r="I80" s="21" t="s">
        <v>271</v>
      </c>
      <c r="J80" s="38"/>
    </row>
    <row r="81" spans="1:10" ht="28.05" customHeight="1" x14ac:dyDescent="0.15">
      <c r="A81" s="96"/>
      <c r="B81" s="96"/>
      <c r="C81" s="23" t="s">
        <v>126</v>
      </c>
      <c r="D81" s="21" t="s">
        <v>127</v>
      </c>
      <c r="E81" s="22">
        <f>(G77*2/10^3+I77*2/10^3)*0.06*0.04</f>
        <v>1.584E-2</v>
      </c>
      <c r="F81" s="22"/>
      <c r="G81" s="22">
        <f t="shared" si="3"/>
        <v>0</v>
      </c>
      <c r="H81" s="21"/>
      <c r="I81" s="21" t="s">
        <v>253</v>
      </c>
      <c r="J81" s="38"/>
    </row>
    <row r="82" spans="1:10" ht="28.05" customHeight="1" x14ac:dyDescent="0.15">
      <c r="A82" s="96"/>
      <c r="B82" s="96"/>
      <c r="C82" s="23" t="s">
        <v>80</v>
      </c>
      <c r="D82" s="21" t="s">
        <v>81</v>
      </c>
      <c r="E82" s="22">
        <v>3</v>
      </c>
      <c r="F82" s="22"/>
      <c r="G82" s="22">
        <f t="shared" si="3"/>
        <v>0</v>
      </c>
      <c r="H82" s="21"/>
      <c r="I82" s="21" t="s">
        <v>250</v>
      </c>
      <c r="J82" s="38"/>
    </row>
    <row r="83" spans="1:10" ht="28.05" customHeight="1" x14ac:dyDescent="0.15">
      <c r="A83" s="96"/>
      <c r="B83" s="96"/>
      <c r="C83" s="23" t="s">
        <v>82</v>
      </c>
      <c r="D83" s="21" t="s">
        <v>49</v>
      </c>
      <c r="E83" s="22">
        <f>(G77*2/10^3+I77*2/10^3)*0.1</f>
        <v>0.66</v>
      </c>
      <c r="F83" s="22"/>
      <c r="G83" s="22">
        <f t="shared" si="3"/>
        <v>0</v>
      </c>
      <c r="H83" s="21"/>
      <c r="I83" s="21" t="s">
        <v>251</v>
      </c>
      <c r="J83" s="38"/>
    </row>
    <row r="84" spans="1:10" ht="28.05" customHeight="1" x14ac:dyDescent="0.15">
      <c r="A84" s="96"/>
      <c r="B84" s="96"/>
      <c r="C84" s="23" t="s">
        <v>83</v>
      </c>
      <c r="D84" s="21" t="s">
        <v>49</v>
      </c>
      <c r="E84" s="22">
        <f>(G77/10^3)*(I77/10^3)</f>
        <v>2.52</v>
      </c>
      <c r="F84" s="22"/>
      <c r="G84" s="22">
        <f t="shared" si="3"/>
        <v>0</v>
      </c>
      <c r="H84" s="21"/>
      <c r="I84" s="21" t="s">
        <v>252</v>
      </c>
      <c r="J84" s="38"/>
    </row>
    <row r="85" spans="1:10" ht="28.05" customHeight="1" x14ac:dyDescent="0.15">
      <c r="A85" s="96"/>
      <c r="B85" s="96"/>
      <c r="C85" s="23" t="s">
        <v>84</v>
      </c>
      <c r="D85" s="21" t="s">
        <v>49</v>
      </c>
      <c r="E85" s="22">
        <f>E84*2</f>
        <v>5.04</v>
      </c>
      <c r="F85" s="22"/>
      <c r="G85" s="22">
        <f t="shared" si="3"/>
        <v>0</v>
      </c>
      <c r="H85" s="21"/>
      <c r="I85" s="21" t="s">
        <v>253</v>
      </c>
      <c r="J85" s="38"/>
    </row>
    <row r="86" spans="1:10" ht="28.05" customHeight="1" x14ac:dyDescent="0.15">
      <c r="A86" s="96"/>
      <c r="B86" s="96"/>
      <c r="C86" s="23" t="s">
        <v>85</v>
      </c>
      <c r="D86" s="21" t="s">
        <v>76</v>
      </c>
      <c r="E86" s="22">
        <f>(G77*2/10^3)+(I77*2/10^3)</f>
        <v>6.6</v>
      </c>
      <c r="F86" s="22"/>
      <c r="G86" s="22">
        <f t="shared" si="3"/>
        <v>0</v>
      </c>
      <c r="H86" s="21"/>
      <c r="I86" s="21" t="s">
        <v>254</v>
      </c>
      <c r="J86" s="38"/>
    </row>
    <row r="87" spans="1:10" ht="28.05" customHeight="1" x14ac:dyDescent="0.15">
      <c r="A87" s="96"/>
      <c r="B87" s="96"/>
      <c r="C87" s="23" t="s">
        <v>86</v>
      </c>
      <c r="D87" s="21" t="s">
        <v>87</v>
      </c>
      <c r="E87" s="22">
        <v>1</v>
      </c>
      <c r="F87" s="22"/>
      <c r="G87" s="22">
        <f t="shared" si="3"/>
        <v>0</v>
      </c>
      <c r="H87" s="21"/>
      <c r="I87" s="21" t="s">
        <v>255</v>
      </c>
      <c r="J87" s="38"/>
    </row>
    <row r="88" spans="1:10" ht="28.05" customHeight="1" x14ac:dyDescent="0.15">
      <c r="A88" s="92">
        <v>2</v>
      </c>
      <c r="B88" s="92" t="s">
        <v>89</v>
      </c>
      <c r="C88" s="23" t="s">
        <v>90</v>
      </c>
      <c r="D88" s="21" t="s">
        <v>91</v>
      </c>
      <c r="E88" s="22">
        <v>6</v>
      </c>
      <c r="F88" s="22"/>
      <c r="G88" s="22">
        <f t="shared" si="3"/>
        <v>0</v>
      </c>
      <c r="H88" s="21"/>
      <c r="I88" s="21" t="s">
        <v>256</v>
      </c>
      <c r="J88" s="106" t="s">
        <v>265</v>
      </c>
    </row>
    <row r="89" spans="1:10" ht="28.05" customHeight="1" x14ac:dyDescent="0.15">
      <c r="A89" s="92"/>
      <c r="B89" s="92"/>
      <c r="C89" s="23" t="s">
        <v>92</v>
      </c>
      <c r="D89" s="21" t="s">
        <v>91</v>
      </c>
      <c r="E89" s="22">
        <v>2</v>
      </c>
      <c r="F89" s="22"/>
      <c r="G89" s="22">
        <f t="shared" si="3"/>
        <v>0</v>
      </c>
      <c r="H89" s="21"/>
      <c r="I89" s="21" t="s">
        <v>257</v>
      </c>
      <c r="J89" s="107"/>
    </row>
    <row r="90" spans="1:10" ht="28.05" customHeight="1" x14ac:dyDescent="0.15">
      <c r="A90" s="92"/>
      <c r="B90" s="92"/>
      <c r="C90" s="23" t="s">
        <v>117</v>
      </c>
      <c r="D90" s="21" t="s">
        <v>94</v>
      </c>
      <c r="E90" s="22">
        <v>1</v>
      </c>
      <c r="F90" s="22"/>
      <c r="G90" s="22">
        <f t="shared" si="3"/>
        <v>0</v>
      </c>
      <c r="H90" s="21"/>
      <c r="I90" s="21" t="s">
        <v>258</v>
      </c>
      <c r="J90" s="107"/>
    </row>
    <row r="91" spans="1:10" ht="28.05" customHeight="1" x14ac:dyDescent="0.15">
      <c r="A91" s="92"/>
      <c r="B91" s="92"/>
      <c r="C91" s="21" t="s">
        <v>95</v>
      </c>
      <c r="D91" s="21" t="s">
        <v>91</v>
      </c>
      <c r="E91" s="22">
        <v>1</v>
      </c>
      <c r="F91" s="22"/>
      <c r="G91" s="22">
        <f t="shared" si="3"/>
        <v>0</v>
      </c>
      <c r="H91" s="21"/>
      <c r="I91" s="21" t="s">
        <v>259</v>
      </c>
      <c r="J91" s="107"/>
    </row>
    <row r="92" spans="1:10" ht="28.05" customHeight="1" x14ac:dyDescent="0.15">
      <c r="A92" s="92"/>
      <c r="B92" s="92"/>
      <c r="C92" s="21" t="s">
        <v>96</v>
      </c>
      <c r="D92" s="21" t="s">
        <v>91</v>
      </c>
      <c r="E92" s="22">
        <v>2</v>
      </c>
      <c r="F92" s="22"/>
      <c r="G92" s="22">
        <f t="shared" si="3"/>
        <v>0</v>
      </c>
      <c r="H92" s="21"/>
      <c r="I92" s="21" t="s">
        <v>260</v>
      </c>
      <c r="J92" s="108"/>
    </row>
    <row r="93" spans="1:10" ht="28.05" customHeight="1" x14ac:dyDescent="0.15">
      <c r="A93" s="21">
        <v>3</v>
      </c>
      <c r="B93" s="93" t="s">
        <v>97</v>
      </c>
      <c r="C93" s="94"/>
      <c r="D93" s="21" t="s">
        <v>87</v>
      </c>
      <c r="E93" s="22">
        <v>1</v>
      </c>
      <c r="F93" s="22"/>
      <c r="G93" s="22">
        <f t="shared" si="3"/>
        <v>0</v>
      </c>
      <c r="H93" s="21"/>
      <c r="I93" s="21"/>
      <c r="J93" s="21"/>
    </row>
    <row r="94" spans="1:10" ht="28.05" customHeight="1" x14ac:dyDescent="0.15">
      <c r="A94" s="21">
        <v>4</v>
      </c>
      <c r="B94" s="93" t="s">
        <v>98</v>
      </c>
      <c r="C94" s="94"/>
      <c r="D94" s="21" t="s">
        <v>49</v>
      </c>
      <c r="E94" s="22">
        <f>E84</f>
        <v>2.52</v>
      </c>
      <c r="F94" s="22"/>
      <c r="G94" s="22">
        <f t="shared" si="3"/>
        <v>0</v>
      </c>
      <c r="H94" s="21"/>
      <c r="I94" s="21"/>
      <c r="J94" s="39"/>
    </row>
    <row r="95" spans="1:10" ht="28.05" customHeight="1" x14ac:dyDescent="0.15">
      <c r="A95" s="21">
        <v>5</v>
      </c>
      <c r="B95" s="92" t="s">
        <v>99</v>
      </c>
      <c r="C95" s="92"/>
      <c r="D95" s="21" t="s">
        <v>49</v>
      </c>
      <c r="E95" s="22">
        <f>E94</f>
        <v>2.52</v>
      </c>
      <c r="F95" s="22"/>
      <c r="G95" s="22">
        <f t="shared" si="3"/>
        <v>0</v>
      </c>
      <c r="H95" s="21"/>
      <c r="I95" s="21"/>
      <c r="J95" s="39"/>
    </row>
    <row r="96" spans="1:10" ht="28.05" customHeight="1" x14ac:dyDescent="0.15">
      <c r="A96" s="21" t="s">
        <v>100</v>
      </c>
      <c r="B96" s="97" t="s">
        <v>101</v>
      </c>
      <c r="C96" s="98"/>
      <c r="D96" s="98"/>
      <c r="E96" s="99"/>
      <c r="F96" s="100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102</v>
      </c>
      <c r="B97" s="97" t="s">
        <v>103</v>
      </c>
      <c r="C97" s="98"/>
      <c r="D97" s="98"/>
      <c r="E97" s="100"/>
      <c r="F97" s="24">
        <v>0.09</v>
      </c>
      <c r="G97" s="22">
        <f>F97*G96</f>
        <v>0</v>
      </c>
      <c r="H97" s="21"/>
      <c r="I97" s="21"/>
      <c r="J97" s="39"/>
    </row>
    <row r="98" spans="1:10" ht="28.05" customHeight="1" x14ac:dyDescent="0.15">
      <c r="A98" s="21" t="s">
        <v>104</v>
      </c>
      <c r="B98" s="97" t="s">
        <v>105</v>
      </c>
      <c r="C98" s="98"/>
      <c r="D98" s="98"/>
      <c r="E98" s="100"/>
      <c r="F98" s="24">
        <v>0.13</v>
      </c>
      <c r="G98" s="22">
        <f>(G96+G97)*F98</f>
        <v>0</v>
      </c>
      <c r="H98" s="21"/>
      <c r="I98" s="21"/>
      <c r="J98" s="39"/>
    </row>
    <row r="99" spans="1:10" ht="28.05" customHeight="1" x14ac:dyDescent="0.15">
      <c r="A99" s="21" t="s">
        <v>106</v>
      </c>
      <c r="B99" s="97" t="s">
        <v>107</v>
      </c>
      <c r="C99" s="98"/>
      <c r="D99" s="98"/>
      <c r="E99" s="99"/>
      <c r="F99" s="100"/>
      <c r="G99" s="22">
        <f>SUM(G96:G98)</f>
        <v>0</v>
      </c>
      <c r="H99" s="21"/>
      <c r="I99" s="21"/>
      <c r="J99" s="39"/>
    </row>
    <row r="100" spans="1:10" ht="37.950000000000003" customHeight="1" x14ac:dyDescent="0.15">
      <c r="A100" s="92" t="s">
        <v>108</v>
      </c>
      <c r="B100" s="92"/>
      <c r="C100" s="92"/>
      <c r="D100" s="92"/>
      <c r="E100" s="101"/>
      <c r="F100" s="101"/>
      <c r="G100" s="25">
        <f>G99/((G77/10^3)*(I77/10^3))</f>
        <v>0</v>
      </c>
      <c r="H100" s="21"/>
      <c r="I100" s="21"/>
      <c r="J100" s="39"/>
    </row>
    <row r="101" spans="1:10" ht="27" customHeight="1" x14ac:dyDescent="0.15">
      <c r="A101" s="90" t="s">
        <v>129</v>
      </c>
      <c r="B101" s="90"/>
      <c r="C101" s="90"/>
      <c r="D101" s="90"/>
      <c r="E101" s="91"/>
      <c r="F101" s="91"/>
      <c r="G101" s="91"/>
      <c r="H101" s="90"/>
      <c r="I101" s="90"/>
      <c r="J101" s="19"/>
    </row>
    <row r="102" spans="1:10" ht="16.95" customHeight="1" x14ac:dyDescent="0.15">
      <c r="F102" s="16" t="s">
        <v>67</v>
      </c>
      <c r="G102" s="20">
        <v>1000</v>
      </c>
      <c r="H102" s="17" t="s">
        <v>68</v>
      </c>
      <c r="I102" s="26">
        <v>2100</v>
      </c>
      <c r="J102" s="37" t="s">
        <v>48</v>
      </c>
    </row>
    <row r="103" spans="1:10" ht="52.05" customHeight="1" x14ac:dyDescent="0.15">
      <c r="A103" s="21" t="s">
        <v>24</v>
      </c>
      <c r="B103" s="92" t="s">
        <v>69</v>
      </c>
      <c r="C103" s="92"/>
      <c r="D103" s="21" t="s">
        <v>36</v>
      </c>
      <c r="E103" s="22" t="s">
        <v>70</v>
      </c>
      <c r="F103" s="22" t="s">
        <v>71</v>
      </c>
      <c r="G103" s="22" t="s">
        <v>72</v>
      </c>
      <c r="H103" s="21" t="s">
        <v>73</v>
      </c>
      <c r="I103" s="52" t="s">
        <v>266</v>
      </c>
      <c r="J103" s="22" t="s">
        <v>29</v>
      </c>
    </row>
    <row r="104" spans="1:10" ht="28.05" customHeight="1" x14ac:dyDescent="0.15">
      <c r="A104" s="95">
        <v>1</v>
      </c>
      <c r="B104" s="95" t="s">
        <v>74</v>
      </c>
      <c r="C104" s="23" t="s">
        <v>75</v>
      </c>
      <c r="D104" s="21" t="s">
        <v>76</v>
      </c>
      <c r="E104" s="22">
        <f>(G102/10^3+I102*2/10^3)</f>
        <v>5.2</v>
      </c>
      <c r="F104" s="22"/>
      <c r="G104" s="22">
        <f t="shared" ref="G104:G120" si="4">E104*F104</f>
        <v>0</v>
      </c>
      <c r="H104" s="21"/>
      <c r="I104" s="52" t="s">
        <v>270</v>
      </c>
      <c r="J104" s="38"/>
    </row>
    <row r="105" spans="1:10" ht="28.05" customHeight="1" x14ac:dyDescent="0.15">
      <c r="A105" s="96"/>
      <c r="B105" s="96"/>
      <c r="C105" s="23" t="s">
        <v>125</v>
      </c>
      <c r="D105" s="21" t="s">
        <v>76</v>
      </c>
      <c r="E105" s="22">
        <f>E104</f>
        <v>5.2</v>
      </c>
      <c r="F105" s="22"/>
      <c r="G105" s="22">
        <f t="shared" si="4"/>
        <v>0</v>
      </c>
      <c r="H105" s="21"/>
      <c r="I105" s="52" t="s">
        <v>271</v>
      </c>
      <c r="J105" s="38"/>
    </row>
    <row r="106" spans="1:10" ht="28.05" customHeight="1" x14ac:dyDescent="0.15">
      <c r="A106" s="96"/>
      <c r="B106" s="96"/>
      <c r="C106" s="23" t="s">
        <v>126</v>
      </c>
      <c r="D106" s="21" t="s">
        <v>127</v>
      </c>
      <c r="E106" s="22">
        <f>(G102*2/10^3+I102*2/10^3)*0.06*0.04</f>
        <v>1.4880000000000001E-2</v>
      </c>
      <c r="F106" s="22"/>
      <c r="G106" s="22">
        <f t="shared" si="4"/>
        <v>0</v>
      </c>
      <c r="H106" s="21"/>
      <c r="I106" s="52" t="s">
        <v>253</v>
      </c>
      <c r="J106" s="38"/>
    </row>
    <row r="107" spans="1:10" ht="28.05" customHeight="1" x14ac:dyDescent="0.15">
      <c r="A107" s="96"/>
      <c r="B107" s="96"/>
      <c r="C107" s="23" t="s">
        <v>80</v>
      </c>
      <c r="D107" s="21" t="s">
        <v>81</v>
      </c>
      <c r="E107" s="22">
        <v>1</v>
      </c>
      <c r="F107" s="22"/>
      <c r="G107" s="22">
        <f t="shared" si="4"/>
        <v>0</v>
      </c>
      <c r="H107" s="21"/>
      <c r="I107" s="52" t="s">
        <v>250</v>
      </c>
      <c r="J107" s="38"/>
    </row>
    <row r="108" spans="1:10" ht="28.05" customHeight="1" x14ac:dyDescent="0.15">
      <c r="A108" s="96"/>
      <c r="B108" s="96"/>
      <c r="C108" s="23" t="s">
        <v>82</v>
      </c>
      <c r="D108" s="21" t="s">
        <v>49</v>
      </c>
      <c r="E108" s="22">
        <f>(G102*2/10^3+I102*2/10^3)*0.1</f>
        <v>0.62000000000000011</v>
      </c>
      <c r="F108" s="22"/>
      <c r="G108" s="22">
        <f t="shared" si="4"/>
        <v>0</v>
      </c>
      <c r="H108" s="21"/>
      <c r="I108" s="52" t="s">
        <v>251</v>
      </c>
      <c r="J108" s="38"/>
    </row>
    <row r="109" spans="1:10" ht="28.05" customHeight="1" x14ac:dyDescent="0.15">
      <c r="A109" s="96"/>
      <c r="B109" s="96"/>
      <c r="C109" s="23" t="s">
        <v>83</v>
      </c>
      <c r="D109" s="21" t="s">
        <v>49</v>
      </c>
      <c r="E109" s="22">
        <f>(G102/10^3)*(I102/10^3)</f>
        <v>2.1</v>
      </c>
      <c r="F109" s="22"/>
      <c r="G109" s="22">
        <f t="shared" si="4"/>
        <v>0</v>
      </c>
      <c r="H109" s="21"/>
      <c r="I109" s="52" t="s">
        <v>252</v>
      </c>
      <c r="J109" s="38"/>
    </row>
    <row r="110" spans="1:10" ht="28.05" customHeight="1" x14ac:dyDescent="0.15">
      <c r="A110" s="96"/>
      <c r="B110" s="96"/>
      <c r="C110" s="23" t="s">
        <v>84</v>
      </c>
      <c r="D110" s="21" t="s">
        <v>49</v>
      </c>
      <c r="E110" s="22">
        <f>E109*2</f>
        <v>4.2</v>
      </c>
      <c r="F110" s="22"/>
      <c r="G110" s="22">
        <f t="shared" si="4"/>
        <v>0</v>
      </c>
      <c r="H110" s="21"/>
      <c r="I110" s="52" t="s">
        <v>253</v>
      </c>
      <c r="J110" s="38"/>
    </row>
    <row r="111" spans="1:10" ht="28.05" customHeight="1" x14ac:dyDescent="0.15">
      <c r="A111" s="96"/>
      <c r="B111" s="96"/>
      <c r="C111" s="23" t="s">
        <v>85</v>
      </c>
      <c r="D111" s="21" t="s">
        <v>76</v>
      </c>
      <c r="E111" s="22">
        <f>(G102*2/10^3)+(I102*2/10^3)</f>
        <v>6.2</v>
      </c>
      <c r="F111" s="22"/>
      <c r="G111" s="22">
        <f t="shared" si="4"/>
        <v>0</v>
      </c>
      <c r="H111" s="21"/>
      <c r="I111" s="52" t="s">
        <v>254</v>
      </c>
      <c r="J111" s="38"/>
    </row>
    <row r="112" spans="1:10" ht="28.05" customHeight="1" x14ac:dyDescent="0.15">
      <c r="A112" s="96"/>
      <c r="B112" s="96"/>
      <c r="C112" s="23" t="s">
        <v>86</v>
      </c>
      <c r="D112" s="21" t="s">
        <v>87</v>
      </c>
      <c r="E112" s="22">
        <v>1</v>
      </c>
      <c r="F112" s="22"/>
      <c r="G112" s="22">
        <f t="shared" si="4"/>
        <v>0</v>
      </c>
      <c r="H112" s="21"/>
      <c r="I112" s="52" t="s">
        <v>255</v>
      </c>
      <c r="J112" s="38"/>
    </row>
    <row r="113" spans="1:10" ht="28.05" customHeight="1" x14ac:dyDescent="0.15">
      <c r="A113" s="92">
        <v>2</v>
      </c>
      <c r="B113" s="92" t="s">
        <v>89</v>
      </c>
      <c r="C113" s="23" t="s">
        <v>90</v>
      </c>
      <c r="D113" s="21" t="s">
        <v>91</v>
      </c>
      <c r="E113" s="22">
        <v>3</v>
      </c>
      <c r="F113" s="22"/>
      <c r="G113" s="22">
        <f t="shared" si="4"/>
        <v>0</v>
      </c>
      <c r="H113" s="21"/>
      <c r="I113" s="52" t="s">
        <v>256</v>
      </c>
      <c r="J113" s="106" t="s">
        <v>265</v>
      </c>
    </row>
    <row r="114" spans="1:10" ht="28.05" customHeight="1" x14ac:dyDescent="0.15">
      <c r="A114" s="92"/>
      <c r="B114" s="92"/>
      <c r="C114" s="23" t="s">
        <v>92</v>
      </c>
      <c r="D114" s="21" t="s">
        <v>91</v>
      </c>
      <c r="E114" s="22"/>
      <c r="F114" s="22"/>
      <c r="G114" s="22">
        <f t="shared" si="4"/>
        <v>0</v>
      </c>
      <c r="H114" s="21"/>
      <c r="I114" s="52" t="s">
        <v>257</v>
      </c>
      <c r="J114" s="107"/>
    </row>
    <row r="115" spans="1:10" ht="28.05" customHeight="1" x14ac:dyDescent="0.15">
      <c r="A115" s="92"/>
      <c r="B115" s="92"/>
      <c r="C115" s="23" t="s">
        <v>119</v>
      </c>
      <c r="D115" s="21" t="s">
        <v>94</v>
      </c>
      <c r="E115" s="22">
        <v>1</v>
      </c>
      <c r="F115" s="22"/>
      <c r="G115" s="22">
        <f t="shared" si="4"/>
        <v>0</v>
      </c>
      <c r="H115" s="21"/>
      <c r="I115" s="52" t="s">
        <v>267</v>
      </c>
      <c r="J115" s="107"/>
    </row>
    <row r="116" spans="1:10" ht="28.05" customHeight="1" x14ac:dyDescent="0.15">
      <c r="A116" s="92"/>
      <c r="B116" s="92"/>
      <c r="C116" s="21" t="s">
        <v>95</v>
      </c>
      <c r="D116" s="21" t="s">
        <v>91</v>
      </c>
      <c r="E116" s="22"/>
      <c r="F116" s="22"/>
      <c r="G116" s="22">
        <f t="shared" si="4"/>
        <v>0</v>
      </c>
      <c r="H116" s="21"/>
      <c r="I116" s="52" t="s">
        <v>259</v>
      </c>
      <c r="J116" s="107"/>
    </row>
    <row r="117" spans="1:10" ht="28.05" customHeight="1" x14ac:dyDescent="0.15">
      <c r="A117" s="92"/>
      <c r="B117" s="92"/>
      <c r="C117" s="21" t="s">
        <v>96</v>
      </c>
      <c r="D117" s="21" t="s">
        <v>91</v>
      </c>
      <c r="E117" s="22"/>
      <c r="F117" s="22"/>
      <c r="G117" s="22">
        <f t="shared" si="4"/>
        <v>0</v>
      </c>
      <c r="H117" s="21"/>
      <c r="I117" s="52" t="s">
        <v>260</v>
      </c>
      <c r="J117" s="108"/>
    </row>
    <row r="118" spans="1:10" ht="28.05" customHeight="1" x14ac:dyDescent="0.15">
      <c r="A118" s="21">
        <v>3</v>
      </c>
      <c r="B118" s="93" t="s">
        <v>97</v>
      </c>
      <c r="C118" s="94"/>
      <c r="D118" s="21" t="s">
        <v>87</v>
      </c>
      <c r="E118" s="22">
        <v>1</v>
      </c>
      <c r="F118" s="22"/>
      <c r="G118" s="22">
        <f t="shared" si="4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3" t="s">
        <v>98</v>
      </c>
      <c r="C119" s="94"/>
      <c r="D119" s="21" t="s">
        <v>49</v>
      </c>
      <c r="E119" s="22">
        <f>E109</f>
        <v>2.1</v>
      </c>
      <c r="F119" s="22"/>
      <c r="G119" s="22">
        <f t="shared" si="4"/>
        <v>0</v>
      </c>
      <c r="H119" s="21"/>
      <c r="I119" s="21"/>
      <c r="J119" s="39"/>
    </row>
    <row r="120" spans="1:10" ht="28.05" customHeight="1" x14ac:dyDescent="0.15">
      <c r="A120" s="21">
        <v>5</v>
      </c>
      <c r="B120" s="92" t="s">
        <v>99</v>
      </c>
      <c r="C120" s="92"/>
      <c r="D120" s="21" t="s">
        <v>49</v>
      </c>
      <c r="E120" s="22">
        <f>E119</f>
        <v>2.1</v>
      </c>
      <c r="F120" s="22"/>
      <c r="G120" s="22">
        <f t="shared" si="4"/>
        <v>0</v>
      </c>
      <c r="H120" s="21"/>
      <c r="I120" s="21"/>
      <c r="J120" s="39"/>
    </row>
    <row r="121" spans="1:10" ht="28.05" customHeight="1" x14ac:dyDescent="0.15">
      <c r="A121" s="21" t="s">
        <v>100</v>
      </c>
      <c r="B121" s="97" t="s">
        <v>101</v>
      </c>
      <c r="C121" s="98"/>
      <c r="D121" s="98"/>
      <c r="E121" s="99"/>
      <c r="F121" s="100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102</v>
      </c>
      <c r="B122" s="97" t="s">
        <v>103</v>
      </c>
      <c r="C122" s="98"/>
      <c r="D122" s="98"/>
      <c r="E122" s="100"/>
      <c r="F122" s="24">
        <v>0.09</v>
      </c>
      <c r="G122" s="22">
        <f>F122*G121</f>
        <v>0</v>
      </c>
      <c r="H122" s="21"/>
      <c r="I122" s="21"/>
      <c r="J122" s="39"/>
    </row>
    <row r="123" spans="1:10" ht="28.05" customHeight="1" x14ac:dyDescent="0.15">
      <c r="A123" s="21" t="s">
        <v>104</v>
      </c>
      <c r="B123" s="97" t="s">
        <v>105</v>
      </c>
      <c r="C123" s="98"/>
      <c r="D123" s="98"/>
      <c r="E123" s="100"/>
      <c r="F123" s="24">
        <v>0.13</v>
      </c>
      <c r="G123" s="22">
        <f>(G121+G122)*F123</f>
        <v>0</v>
      </c>
      <c r="H123" s="21"/>
      <c r="I123" s="21"/>
      <c r="J123" s="39"/>
    </row>
    <row r="124" spans="1:10" ht="28.05" customHeight="1" x14ac:dyDescent="0.15">
      <c r="A124" s="21" t="s">
        <v>106</v>
      </c>
      <c r="B124" s="97" t="s">
        <v>107</v>
      </c>
      <c r="C124" s="98"/>
      <c r="D124" s="98"/>
      <c r="E124" s="99"/>
      <c r="F124" s="100"/>
      <c r="G124" s="22">
        <f>SUM(G121:G123)</f>
        <v>0</v>
      </c>
      <c r="H124" s="21"/>
      <c r="I124" s="21"/>
      <c r="J124" s="39"/>
    </row>
    <row r="125" spans="1:10" ht="37.950000000000003" customHeight="1" x14ac:dyDescent="0.15">
      <c r="A125" s="92" t="s">
        <v>108</v>
      </c>
      <c r="B125" s="92"/>
      <c r="C125" s="92"/>
      <c r="D125" s="92"/>
      <c r="E125" s="101"/>
      <c r="F125" s="101"/>
      <c r="G125" s="25">
        <f>G124/((G102/10^3)*(I102/10^3))</f>
        <v>0</v>
      </c>
      <c r="H125" s="21"/>
      <c r="I125" s="21"/>
      <c r="J125" s="39"/>
    </row>
    <row r="126" spans="1:10" ht="27" customHeight="1" x14ac:dyDescent="0.15">
      <c r="A126" s="90" t="s">
        <v>129</v>
      </c>
      <c r="B126" s="90"/>
      <c r="C126" s="90"/>
      <c r="D126" s="90"/>
      <c r="E126" s="91"/>
      <c r="F126" s="91"/>
      <c r="G126" s="91"/>
      <c r="H126" s="90"/>
      <c r="I126" s="90"/>
      <c r="J126" s="19"/>
    </row>
    <row r="127" spans="1:10" ht="16.95" customHeight="1" x14ac:dyDescent="0.15">
      <c r="F127" s="16" t="s">
        <v>67</v>
      </c>
      <c r="G127" s="20">
        <v>1200</v>
      </c>
      <c r="H127" s="17" t="s">
        <v>68</v>
      </c>
      <c r="I127" s="26">
        <v>2100</v>
      </c>
      <c r="J127" s="37" t="s">
        <v>109</v>
      </c>
    </row>
    <row r="128" spans="1:10" ht="52.05" customHeight="1" x14ac:dyDescent="0.15">
      <c r="A128" s="21" t="s">
        <v>24</v>
      </c>
      <c r="B128" s="92" t="s">
        <v>69</v>
      </c>
      <c r="C128" s="92"/>
      <c r="D128" s="21" t="s">
        <v>36</v>
      </c>
      <c r="E128" s="22" t="s">
        <v>70</v>
      </c>
      <c r="F128" s="22" t="s">
        <v>71</v>
      </c>
      <c r="G128" s="22" t="s">
        <v>72</v>
      </c>
      <c r="H128" s="21" t="s">
        <v>73</v>
      </c>
      <c r="I128" s="52" t="s">
        <v>266</v>
      </c>
      <c r="J128" s="22" t="s">
        <v>29</v>
      </c>
    </row>
    <row r="129" spans="1:10" ht="28.05" customHeight="1" x14ac:dyDescent="0.15">
      <c r="A129" s="95">
        <v>1</v>
      </c>
      <c r="B129" s="95" t="s">
        <v>74</v>
      </c>
      <c r="C129" s="23" t="s">
        <v>75</v>
      </c>
      <c r="D129" s="21" t="s">
        <v>76</v>
      </c>
      <c r="E129" s="22">
        <f>(G127/10^3+I127*2/10^3)</f>
        <v>5.4</v>
      </c>
      <c r="F129" s="22"/>
      <c r="G129" s="22">
        <f t="shared" ref="G129:G145" si="5">E129*F129</f>
        <v>0</v>
      </c>
      <c r="H129" s="21"/>
      <c r="I129" s="52" t="s">
        <v>270</v>
      </c>
      <c r="J129" s="38"/>
    </row>
    <row r="130" spans="1:10" ht="28.05" customHeight="1" x14ac:dyDescent="0.15">
      <c r="A130" s="96"/>
      <c r="B130" s="96"/>
      <c r="C130" s="23" t="s">
        <v>125</v>
      </c>
      <c r="D130" s="21" t="s">
        <v>76</v>
      </c>
      <c r="E130" s="22">
        <f>E129</f>
        <v>5.4</v>
      </c>
      <c r="F130" s="22"/>
      <c r="G130" s="22">
        <f t="shared" si="5"/>
        <v>0</v>
      </c>
      <c r="H130" s="21"/>
      <c r="I130" s="52" t="s">
        <v>271</v>
      </c>
      <c r="J130" s="38"/>
    </row>
    <row r="131" spans="1:10" ht="28.05" customHeight="1" x14ac:dyDescent="0.15">
      <c r="A131" s="96"/>
      <c r="B131" s="96"/>
      <c r="C131" s="23" t="s">
        <v>126</v>
      </c>
      <c r="D131" s="21" t="s">
        <v>127</v>
      </c>
      <c r="E131" s="22">
        <f>(G127*2/10^3+I127*2/10^3)*0.06*0.04</f>
        <v>1.584E-2</v>
      </c>
      <c r="F131" s="22"/>
      <c r="G131" s="22">
        <f t="shared" si="5"/>
        <v>0</v>
      </c>
      <c r="H131" s="21"/>
      <c r="I131" s="52" t="s">
        <v>253</v>
      </c>
      <c r="J131" s="38"/>
    </row>
    <row r="132" spans="1:10" ht="28.05" customHeight="1" x14ac:dyDescent="0.15">
      <c r="A132" s="96"/>
      <c r="B132" s="96"/>
      <c r="C132" s="23" t="s">
        <v>80</v>
      </c>
      <c r="D132" s="21" t="s">
        <v>81</v>
      </c>
      <c r="E132" s="22">
        <v>3</v>
      </c>
      <c r="F132" s="22"/>
      <c r="G132" s="22">
        <f t="shared" si="5"/>
        <v>0</v>
      </c>
      <c r="H132" s="21"/>
      <c r="I132" s="52" t="s">
        <v>250</v>
      </c>
      <c r="J132" s="38"/>
    </row>
    <row r="133" spans="1:10" ht="28.05" customHeight="1" x14ac:dyDescent="0.15">
      <c r="A133" s="96"/>
      <c r="B133" s="96"/>
      <c r="C133" s="23" t="s">
        <v>82</v>
      </c>
      <c r="D133" s="21" t="s">
        <v>49</v>
      </c>
      <c r="E133" s="22">
        <f>(G127*2/10^3+I127*2/10^3)*0.1</f>
        <v>0.66</v>
      </c>
      <c r="F133" s="22"/>
      <c r="G133" s="22">
        <f t="shared" si="5"/>
        <v>0</v>
      </c>
      <c r="H133" s="21"/>
      <c r="I133" s="52" t="s">
        <v>251</v>
      </c>
      <c r="J133" s="38"/>
    </row>
    <row r="134" spans="1:10" ht="28.05" customHeight="1" x14ac:dyDescent="0.15">
      <c r="A134" s="96"/>
      <c r="B134" s="96"/>
      <c r="C134" s="23" t="s">
        <v>83</v>
      </c>
      <c r="D134" s="21" t="s">
        <v>49</v>
      </c>
      <c r="E134" s="22">
        <f>(G127/10^3)*(I127/10^3)</f>
        <v>2.52</v>
      </c>
      <c r="F134" s="22"/>
      <c r="G134" s="22">
        <f t="shared" si="5"/>
        <v>0</v>
      </c>
      <c r="H134" s="21"/>
      <c r="I134" s="52" t="s">
        <v>252</v>
      </c>
      <c r="J134" s="38"/>
    </row>
    <row r="135" spans="1:10" ht="28.05" customHeight="1" x14ac:dyDescent="0.15">
      <c r="A135" s="96"/>
      <c r="B135" s="96"/>
      <c r="C135" s="23" t="s">
        <v>84</v>
      </c>
      <c r="D135" s="21" t="s">
        <v>49</v>
      </c>
      <c r="E135" s="22">
        <f>E134*2</f>
        <v>5.04</v>
      </c>
      <c r="F135" s="22"/>
      <c r="G135" s="22">
        <f t="shared" si="5"/>
        <v>0</v>
      </c>
      <c r="H135" s="21"/>
      <c r="I135" s="52" t="s">
        <v>253</v>
      </c>
      <c r="J135" s="38"/>
    </row>
    <row r="136" spans="1:10" ht="28.05" customHeight="1" x14ac:dyDescent="0.15">
      <c r="A136" s="96"/>
      <c r="B136" s="96"/>
      <c r="C136" s="23" t="s">
        <v>85</v>
      </c>
      <c r="D136" s="21" t="s">
        <v>76</v>
      </c>
      <c r="E136" s="22">
        <f>(G127*2/10^3)+(I127*2/10^3)</f>
        <v>6.6</v>
      </c>
      <c r="F136" s="22"/>
      <c r="G136" s="22">
        <f t="shared" si="5"/>
        <v>0</v>
      </c>
      <c r="H136" s="21"/>
      <c r="I136" s="52" t="s">
        <v>254</v>
      </c>
      <c r="J136" s="38"/>
    </row>
    <row r="137" spans="1:10" ht="28.05" customHeight="1" x14ac:dyDescent="0.15">
      <c r="A137" s="96"/>
      <c r="B137" s="96"/>
      <c r="C137" s="23" t="s">
        <v>86</v>
      </c>
      <c r="D137" s="21" t="s">
        <v>87</v>
      </c>
      <c r="E137" s="22">
        <v>1</v>
      </c>
      <c r="F137" s="22"/>
      <c r="G137" s="22">
        <f t="shared" si="5"/>
        <v>0</v>
      </c>
      <c r="H137" s="21"/>
      <c r="I137" s="52" t="s">
        <v>255</v>
      </c>
      <c r="J137" s="38"/>
    </row>
    <row r="138" spans="1:10" ht="28.05" customHeight="1" x14ac:dyDescent="0.15">
      <c r="A138" s="92">
        <v>2</v>
      </c>
      <c r="B138" s="92" t="s">
        <v>89</v>
      </c>
      <c r="C138" s="23" t="s">
        <v>90</v>
      </c>
      <c r="D138" s="21" t="s">
        <v>91</v>
      </c>
      <c r="E138" s="22">
        <v>6</v>
      </c>
      <c r="F138" s="22"/>
      <c r="G138" s="22">
        <f t="shared" si="5"/>
        <v>0</v>
      </c>
      <c r="H138" s="21"/>
      <c r="I138" s="52" t="s">
        <v>256</v>
      </c>
      <c r="J138" s="106" t="s">
        <v>265</v>
      </c>
    </row>
    <row r="139" spans="1:10" ht="28.05" customHeight="1" x14ac:dyDescent="0.15">
      <c r="A139" s="92"/>
      <c r="B139" s="92"/>
      <c r="C139" s="23" t="s">
        <v>92</v>
      </c>
      <c r="D139" s="21" t="s">
        <v>91</v>
      </c>
      <c r="E139" s="22"/>
      <c r="F139" s="22"/>
      <c r="G139" s="22">
        <f t="shared" si="5"/>
        <v>0</v>
      </c>
      <c r="H139" s="21"/>
      <c r="I139" s="52" t="s">
        <v>257</v>
      </c>
      <c r="J139" s="107"/>
    </row>
    <row r="140" spans="1:10" ht="28.05" customHeight="1" x14ac:dyDescent="0.15">
      <c r="A140" s="92"/>
      <c r="B140" s="92"/>
      <c r="C140" s="23" t="s">
        <v>119</v>
      </c>
      <c r="D140" s="21" t="s">
        <v>94</v>
      </c>
      <c r="E140" s="22">
        <v>1</v>
      </c>
      <c r="F140" s="22"/>
      <c r="G140" s="22">
        <f t="shared" si="5"/>
        <v>0</v>
      </c>
      <c r="H140" s="21"/>
      <c r="I140" s="52" t="s">
        <v>267</v>
      </c>
      <c r="J140" s="107"/>
    </row>
    <row r="141" spans="1:10" ht="28.05" customHeight="1" x14ac:dyDescent="0.15">
      <c r="A141" s="92"/>
      <c r="B141" s="92"/>
      <c r="C141" s="21" t="s">
        <v>95</v>
      </c>
      <c r="D141" s="21" t="s">
        <v>91</v>
      </c>
      <c r="E141" s="22"/>
      <c r="F141" s="22"/>
      <c r="G141" s="22">
        <f t="shared" si="5"/>
        <v>0</v>
      </c>
      <c r="H141" s="21"/>
      <c r="I141" s="52" t="s">
        <v>259</v>
      </c>
      <c r="J141" s="107"/>
    </row>
    <row r="142" spans="1:10" ht="28.05" customHeight="1" x14ac:dyDescent="0.15">
      <c r="A142" s="92"/>
      <c r="B142" s="92"/>
      <c r="C142" s="21" t="s">
        <v>96</v>
      </c>
      <c r="D142" s="21" t="s">
        <v>91</v>
      </c>
      <c r="E142" s="22">
        <v>2</v>
      </c>
      <c r="F142" s="22"/>
      <c r="G142" s="22">
        <f t="shared" si="5"/>
        <v>0</v>
      </c>
      <c r="H142" s="21"/>
      <c r="I142" s="52" t="s">
        <v>260</v>
      </c>
      <c r="J142" s="108"/>
    </row>
    <row r="143" spans="1:10" ht="28.05" customHeight="1" x14ac:dyDescent="0.15">
      <c r="A143" s="21">
        <v>3</v>
      </c>
      <c r="B143" s="93" t="s">
        <v>97</v>
      </c>
      <c r="C143" s="94"/>
      <c r="D143" s="21" t="s">
        <v>87</v>
      </c>
      <c r="E143" s="22">
        <v>1</v>
      </c>
      <c r="F143" s="22"/>
      <c r="G143" s="22">
        <f t="shared" si="5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3" t="s">
        <v>98</v>
      </c>
      <c r="C144" s="94"/>
      <c r="D144" s="21" t="s">
        <v>49</v>
      </c>
      <c r="E144" s="22">
        <f>E134</f>
        <v>2.52</v>
      </c>
      <c r="F144" s="22"/>
      <c r="G144" s="22">
        <f t="shared" si="5"/>
        <v>0</v>
      </c>
      <c r="H144" s="21"/>
      <c r="I144" s="21"/>
      <c r="J144" s="39"/>
    </row>
    <row r="145" spans="1:10" ht="28.05" customHeight="1" x14ac:dyDescent="0.15">
      <c r="A145" s="21">
        <v>5</v>
      </c>
      <c r="B145" s="92" t="s">
        <v>99</v>
      </c>
      <c r="C145" s="92"/>
      <c r="D145" s="21" t="s">
        <v>49</v>
      </c>
      <c r="E145" s="22">
        <f>E144</f>
        <v>2.52</v>
      </c>
      <c r="F145" s="22"/>
      <c r="G145" s="22">
        <f t="shared" si="5"/>
        <v>0</v>
      </c>
      <c r="H145" s="21"/>
      <c r="I145" s="21"/>
      <c r="J145" s="39"/>
    </row>
    <row r="146" spans="1:10" ht="28.05" customHeight="1" x14ac:dyDescent="0.15">
      <c r="A146" s="21" t="s">
        <v>100</v>
      </c>
      <c r="B146" s="97" t="s">
        <v>101</v>
      </c>
      <c r="C146" s="98"/>
      <c r="D146" s="98"/>
      <c r="E146" s="99"/>
      <c r="F146" s="100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102</v>
      </c>
      <c r="B147" s="97" t="s">
        <v>103</v>
      </c>
      <c r="C147" s="98"/>
      <c r="D147" s="98"/>
      <c r="E147" s="100"/>
      <c r="F147" s="24">
        <v>0.09</v>
      </c>
      <c r="G147" s="22">
        <f>F147*G146</f>
        <v>0</v>
      </c>
      <c r="H147" s="21"/>
      <c r="I147" s="21"/>
      <c r="J147" s="39"/>
    </row>
    <row r="148" spans="1:10" ht="28.05" customHeight="1" x14ac:dyDescent="0.15">
      <c r="A148" s="21" t="s">
        <v>104</v>
      </c>
      <c r="B148" s="97" t="s">
        <v>105</v>
      </c>
      <c r="C148" s="98"/>
      <c r="D148" s="98"/>
      <c r="E148" s="100"/>
      <c r="F148" s="24">
        <v>0.13</v>
      </c>
      <c r="G148" s="22">
        <f>(G146+G147)*F148</f>
        <v>0</v>
      </c>
      <c r="H148" s="21"/>
      <c r="I148" s="21"/>
      <c r="J148" s="39"/>
    </row>
    <row r="149" spans="1:10" ht="28.05" customHeight="1" x14ac:dyDescent="0.15">
      <c r="A149" s="21" t="s">
        <v>106</v>
      </c>
      <c r="B149" s="97" t="s">
        <v>107</v>
      </c>
      <c r="C149" s="98"/>
      <c r="D149" s="98"/>
      <c r="E149" s="99"/>
      <c r="F149" s="100"/>
      <c r="G149" s="22">
        <f>SUM(G146:G148)</f>
        <v>0</v>
      </c>
      <c r="H149" s="21"/>
      <c r="I149" s="21"/>
      <c r="J149" s="39"/>
    </row>
    <row r="150" spans="1:10" ht="37.950000000000003" customHeight="1" x14ac:dyDescent="0.15">
      <c r="A150" s="92" t="s">
        <v>108</v>
      </c>
      <c r="B150" s="92"/>
      <c r="C150" s="92"/>
      <c r="D150" s="92"/>
      <c r="E150" s="101"/>
      <c r="F150" s="101"/>
      <c r="G150" s="25">
        <f>G149/((G127/10^3)*(I127/10^3))</f>
        <v>0</v>
      </c>
      <c r="H150" s="21"/>
      <c r="I150" s="21"/>
      <c r="J150" s="39"/>
    </row>
    <row r="151" spans="1:10" ht="27" customHeight="1" x14ac:dyDescent="0.15">
      <c r="A151" s="90" t="s">
        <v>130</v>
      </c>
      <c r="B151" s="90"/>
      <c r="C151" s="90"/>
      <c r="D151" s="90"/>
      <c r="E151" s="91"/>
      <c r="F151" s="91"/>
      <c r="G151" s="91"/>
      <c r="H151" s="90"/>
      <c r="I151" s="90"/>
      <c r="J151" s="19"/>
    </row>
    <row r="152" spans="1:10" ht="16.95" customHeight="1" x14ac:dyDescent="0.15">
      <c r="F152" s="16" t="s">
        <v>67</v>
      </c>
      <c r="G152" s="20">
        <v>1000</v>
      </c>
      <c r="H152" s="17" t="s">
        <v>68</v>
      </c>
      <c r="I152" s="26">
        <v>2100</v>
      </c>
      <c r="J152" s="37" t="s">
        <v>48</v>
      </c>
    </row>
    <row r="153" spans="1:10" ht="52.05" customHeight="1" x14ac:dyDescent="0.15">
      <c r="A153" s="21" t="s">
        <v>24</v>
      </c>
      <c r="B153" s="92" t="s">
        <v>69</v>
      </c>
      <c r="C153" s="92"/>
      <c r="D153" s="21" t="s">
        <v>36</v>
      </c>
      <c r="E153" s="22" t="s">
        <v>70</v>
      </c>
      <c r="F153" s="22" t="s">
        <v>71</v>
      </c>
      <c r="G153" s="22" t="s">
        <v>72</v>
      </c>
      <c r="H153" s="21" t="s">
        <v>73</v>
      </c>
      <c r="I153" s="52" t="s">
        <v>266</v>
      </c>
      <c r="J153" s="22" t="s">
        <v>29</v>
      </c>
    </row>
    <row r="154" spans="1:10" ht="28.05" customHeight="1" x14ac:dyDescent="0.15">
      <c r="A154" s="95">
        <v>1</v>
      </c>
      <c r="B154" s="95" t="s">
        <v>74</v>
      </c>
      <c r="C154" s="23" t="s">
        <v>75</v>
      </c>
      <c r="D154" s="21" t="s">
        <v>76</v>
      </c>
      <c r="E154" s="22">
        <f>(G152/10^3+I152*2/10^3)</f>
        <v>5.2</v>
      </c>
      <c r="F154" s="22"/>
      <c r="G154" s="22">
        <f t="shared" ref="G154:G170" si="6">E154*F154</f>
        <v>0</v>
      </c>
      <c r="H154" s="21"/>
      <c r="I154" s="52" t="s">
        <v>270</v>
      </c>
      <c r="J154" s="38"/>
    </row>
    <row r="155" spans="1:10" ht="28.05" customHeight="1" x14ac:dyDescent="0.15">
      <c r="A155" s="96"/>
      <c r="B155" s="96"/>
      <c r="C155" s="23" t="s">
        <v>125</v>
      </c>
      <c r="D155" s="21" t="s">
        <v>76</v>
      </c>
      <c r="E155" s="22">
        <f>E154</f>
        <v>5.2</v>
      </c>
      <c r="F155" s="22"/>
      <c r="G155" s="22">
        <f t="shared" si="6"/>
        <v>0</v>
      </c>
      <c r="H155" s="21"/>
      <c r="I155" s="52" t="s">
        <v>271</v>
      </c>
      <c r="J155" s="38"/>
    </row>
    <row r="156" spans="1:10" ht="28.05" customHeight="1" x14ac:dyDescent="0.15">
      <c r="A156" s="96"/>
      <c r="B156" s="96"/>
      <c r="C156" s="23" t="s">
        <v>126</v>
      </c>
      <c r="D156" s="21" t="s">
        <v>127</v>
      </c>
      <c r="E156" s="22">
        <f>(G152*2/10^3+I152*2/10^3)*0.06*0.04</f>
        <v>1.4880000000000001E-2</v>
      </c>
      <c r="F156" s="22"/>
      <c r="G156" s="22">
        <f t="shared" si="6"/>
        <v>0</v>
      </c>
      <c r="H156" s="21"/>
      <c r="I156" s="52" t="s">
        <v>253</v>
      </c>
      <c r="J156" s="38"/>
    </row>
    <row r="157" spans="1:10" ht="28.05" customHeight="1" x14ac:dyDescent="0.15">
      <c r="A157" s="96"/>
      <c r="B157" s="96"/>
      <c r="C157" s="23" t="s">
        <v>80</v>
      </c>
      <c r="D157" s="21" t="s">
        <v>81</v>
      </c>
      <c r="E157" s="22">
        <v>1</v>
      </c>
      <c r="F157" s="22"/>
      <c r="G157" s="22">
        <f t="shared" si="6"/>
        <v>0</v>
      </c>
      <c r="H157" s="21"/>
      <c r="I157" s="52" t="s">
        <v>269</v>
      </c>
      <c r="J157" s="38"/>
    </row>
    <row r="158" spans="1:10" ht="28.05" customHeight="1" x14ac:dyDescent="0.15">
      <c r="A158" s="96"/>
      <c r="B158" s="96"/>
      <c r="C158" s="23" t="s">
        <v>82</v>
      </c>
      <c r="D158" s="21" t="s">
        <v>49</v>
      </c>
      <c r="E158" s="22"/>
      <c r="F158" s="22"/>
      <c r="G158" s="22">
        <f t="shared" si="6"/>
        <v>0</v>
      </c>
      <c r="H158" s="21"/>
      <c r="I158" s="52" t="s">
        <v>251</v>
      </c>
      <c r="J158" s="38"/>
    </row>
    <row r="159" spans="1:10" ht="28.05" customHeight="1" x14ac:dyDescent="0.15">
      <c r="A159" s="96"/>
      <c r="B159" s="96"/>
      <c r="C159" s="23" t="s">
        <v>121</v>
      </c>
      <c r="D159" s="21" t="s">
        <v>49</v>
      </c>
      <c r="E159" s="22">
        <f>(G152/10^3)*(I152/10^3)</f>
        <v>2.1</v>
      </c>
      <c r="F159" s="22"/>
      <c r="G159" s="22">
        <f t="shared" si="6"/>
        <v>0</v>
      </c>
      <c r="H159" s="21"/>
      <c r="I159" s="52" t="s">
        <v>252</v>
      </c>
      <c r="J159" s="38"/>
    </row>
    <row r="160" spans="1:10" ht="28.05" customHeight="1" x14ac:dyDescent="0.15">
      <c r="A160" s="96"/>
      <c r="B160" s="96"/>
      <c r="C160" s="23" t="s">
        <v>84</v>
      </c>
      <c r="D160" s="21" t="s">
        <v>49</v>
      </c>
      <c r="E160" s="22">
        <f>E159*2</f>
        <v>4.2</v>
      </c>
      <c r="F160" s="22"/>
      <c r="G160" s="22">
        <f t="shared" si="6"/>
        <v>0</v>
      </c>
      <c r="H160" s="21"/>
      <c r="I160" s="52" t="s">
        <v>253</v>
      </c>
      <c r="J160" s="38"/>
    </row>
    <row r="161" spans="1:10" ht="28.05" customHeight="1" x14ac:dyDescent="0.15">
      <c r="A161" s="96"/>
      <c r="B161" s="96"/>
      <c r="C161" s="23" t="s">
        <v>85</v>
      </c>
      <c r="D161" s="21" t="s">
        <v>76</v>
      </c>
      <c r="E161" s="22">
        <f>(G152*2/10^3)+(I152*2/10^3)</f>
        <v>6.2</v>
      </c>
      <c r="F161" s="22"/>
      <c r="G161" s="22">
        <f t="shared" si="6"/>
        <v>0</v>
      </c>
      <c r="H161" s="21"/>
      <c r="I161" s="52" t="s">
        <v>254</v>
      </c>
      <c r="J161" s="38"/>
    </row>
    <row r="162" spans="1:10" ht="28.05" customHeight="1" x14ac:dyDescent="0.15">
      <c r="A162" s="96"/>
      <c r="B162" s="96"/>
      <c r="C162" s="23" t="s">
        <v>86</v>
      </c>
      <c r="D162" s="21" t="s">
        <v>87</v>
      </c>
      <c r="E162" s="22">
        <v>1</v>
      </c>
      <c r="F162" s="22"/>
      <c r="G162" s="22">
        <f t="shared" si="6"/>
        <v>0</v>
      </c>
      <c r="H162" s="21"/>
      <c r="I162" s="52" t="s">
        <v>255</v>
      </c>
      <c r="J162" s="38"/>
    </row>
    <row r="163" spans="1:10" ht="28.05" customHeight="1" x14ac:dyDescent="0.15">
      <c r="A163" s="92">
        <v>2</v>
      </c>
      <c r="B163" s="92" t="s">
        <v>89</v>
      </c>
      <c r="C163" s="23" t="s">
        <v>122</v>
      </c>
      <c r="D163" s="21" t="s">
        <v>91</v>
      </c>
      <c r="E163" s="22">
        <v>3</v>
      </c>
      <c r="F163" s="22"/>
      <c r="G163" s="22">
        <f t="shared" si="6"/>
        <v>0</v>
      </c>
      <c r="H163" s="21"/>
      <c r="I163" s="52" t="s">
        <v>256</v>
      </c>
      <c r="J163" s="106" t="s">
        <v>265</v>
      </c>
    </row>
    <row r="164" spans="1:10" ht="28.05" customHeight="1" x14ac:dyDescent="0.15">
      <c r="A164" s="92"/>
      <c r="B164" s="92"/>
      <c r="C164" s="23" t="s">
        <v>92</v>
      </c>
      <c r="D164" s="21" t="s">
        <v>91</v>
      </c>
      <c r="E164" s="22">
        <v>1</v>
      </c>
      <c r="F164" s="22"/>
      <c r="G164" s="22">
        <f t="shared" si="6"/>
        <v>0</v>
      </c>
      <c r="H164" s="21"/>
      <c r="I164" s="52" t="s">
        <v>257</v>
      </c>
      <c r="J164" s="107"/>
    </row>
    <row r="165" spans="1:10" ht="28.05" customHeight="1" x14ac:dyDescent="0.15">
      <c r="A165" s="92"/>
      <c r="B165" s="92"/>
      <c r="C165" s="23" t="s">
        <v>123</v>
      </c>
      <c r="D165" s="21" t="s">
        <v>94</v>
      </c>
      <c r="E165" s="22">
        <v>1</v>
      </c>
      <c r="F165" s="22"/>
      <c r="G165" s="22">
        <f t="shared" si="6"/>
        <v>0</v>
      </c>
      <c r="H165" s="21"/>
      <c r="I165" s="52" t="s">
        <v>258</v>
      </c>
      <c r="J165" s="107"/>
    </row>
    <row r="166" spans="1:10" ht="28.05" customHeight="1" x14ac:dyDescent="0.15">
      <c r="A166" s="92"/>
      <c r="B166" s="92"/>
      <c r="C166" s="21" t="s">
        <v>95</v>
      </c>
      <c r="D166" s="21" t="s">
        <v>91</v>
      </c>
      <c r="E166" s="22"/>
      <c r="F166" s="22"/>
      <c r="G166" s="22">
        <f t="shared" si="6"/>
        <v>0</v>
      </c>
      <c r="H166" s="21"/>
      <c r="I166" s="52" t="s">
        <v>259</v>
      </c>
      <c r="J166" s="107"/>
    </row>
    <row r="167" spans="1:10" ht="28.05" customHeight="1" x14ac:dyDescent="0.15">
      <c r="A167" s="92"/>
      <c r="B167" s="92"/>
      <c r="C167" s="21" t="s">
        <v>96</v>
      </c>
      <c r="D167" s="21" t="s">
        <v>91</v>
      </c>
      <c r="E167" s="22"/>
      <c r="F167" s="22"/>
      <c r="G167" s="22">
        <f t="shared" si="6"/>
        <v>0</v>
      </c>
      <c r="H167" s="21"/>
      <c r="I167" s="52" t="s">
        <v>260</v>
      </c>
      <c r="J167" s="108"/>
    </row>
    <row r="168" spans="1:10" ht="28.05" customHeight="1" x14ac:dyDescent="0.15">
      <c r="A168" s="21">
        <v>3</v>
      </c>
      <c r="B168" s="93" t="s">
        <v>97</v>
      </c>
      <c r="C168" s="94"/>
      <c r="D168" s="21" t="s">
        <v>87</v>
      </c>
      <c r="E168" s="22">
        <v>1</v>
      </c>
      <c r="F168" s="22"/>
      <c r="G168" s="22">
        <f t="shared" si="6"/>
        <v>0</v>
      </c>
      <c r="H168" s="21"/>
      <c r="I168" s="21"/>
      <c r="J168" s="21"/>
    </row>
    <row r="169" spans="1:10" ht="28.05" customHeight="1" x14ac:dyDescent="0.15">
      <c r="A169" s="21">
        <v>4</v>
      </c>
      <c r="B169" s="93" t="s">
        <v>98</v>
      </c>
      <c r="C169" s="94"/>
      <c r="D169" s="21" t="s">
        <v>49</v>
      </c>
      <c r="E169" s="22">
        <f>E159</f>
        <v>2.1</v>
      </c>
      <c r="F169" s="22"/>
      <c r="G169" s="22">
        <f t="shared" si="6"/>
        <v>0</v>
      </c>
      <c r="H169" s="21"/>
      <c r="I169" s="21"/>
      <c r="J169" s="39"/>
    </row>
    <row r="170" spans="1:10" ht="28.05" customHeight="1" x14ac:dyDescent="0.15">
      <c r="A170" s="21">
        <v>5</v>
      </c>
      <c r="B170" s="92" t="s">
        <v>99</v>
      </c>
      <c r="C170" s="92"/>
      <c r="D170" s="21" t="s">
        <v>49</v>
      </c>
      <c r="E170" s="22">
        <f>E169</f>
        <v>2.1</v>
      </c>
      <c r="F170" s="22"/>
      <c r="G170" s="22">
        <f t="shared" si="6"/>
        <v>0</v>
      </c>
      <c r="H170" s="21"/>
      <c r="I170" s="21"/>
      <c r="J170" s="39"/>
    </row>
    <row r="171" spans="1:10" ht="28.05" customHeight="1" x14ac:dyDescent="0.15">
      <c r="A171" s="21" t="s">
        <v>100</v>
      </c>
      <c r="B171" s="97" t="s">
        <v>101</v>
      </c>
      <c r="C171" s="98"/>
      <c r="D171" s="98"/>
      <c r="E171" s="99"/>
      <c r="F171" s="100"/>
      <c r="G171" s="22">
        <f>SUM(G154:G170)</f>
        <v>0</v>
      </c>
      <c r="H171" s="21"/>
      <c r="I171" s="21"/>
      <c r="J171" s="22"/>
    </row>
    <row r="172" spans="1:10" ht="28.05" customHeight="1" x14ac:dyDescent="0.15">
      <c r="A172" s="21" t="s">
        <v>102</v>
      </c>
      <c r="B172" s="97" t="s">
        <v>103</v>
      </c>
      <c r="C172" s="98"/>
      <c r="D172" s="98"/>
      <c r="E172" s="100"/>
      <c r="F172" s="24">
        <v>0.09</v>
      </c>
      <c r="G172" s="22">
        <f>F172*G171</f>
        <v>0</v>
      </c>
      <c r="H172" s="21"/>
      <c r="I172" s="21"/>
      <c r="J172" s="39"/>
    </row>
    <row r="173" spans="1:10" ht="28.05" customHeight="1" x14ac:dyDescent="0.15">
      <c r="A173" s="21" t="s">
        <v>104</v>
      </c>
      <c r="B173" s="97" t="s">
        <v>105</v>
      </c>
      <c r="C173" s="98"/>
      <c r="D173" s="98"/>
      <c r="E173" s="100"/>
      <c r="F173" s="24">
        <v>0.13</v>
      </c>
      <c r="G173" s="22">
        <f>(G171+G172)*F173</f>
        <v>0</v>
      </c>
      <c r="H173" s="21"/>
      <c r="I173" s="21"/>
      <c r="J173" s="39"/>
    </row>
    <row r="174" spans="1:10" ht="28.05" customHeight="1" x14ac:dyDescent="0.15">
      <c r="A174" s="21" t="s">
        <v>106</v>
      </c>
      <c r="B174" s="97" t="s">
        <v>107</v>
      </c>
      <c r="C174" s="98"/>
      <c r="D174" s="98"/>
      <c r="E174" s="99"/>
      <c r="F174" s="100"/>
      <c r="G174" s="22">
        <f>SUM(G171:G173)</f>
        <v>0</v>
      </c>
      <c r="H174" s="21"/>
      <c r="I174" s="21"/>
      <c r="J174" s="39"/>
    </row>
    <row r="175" spans="1:10" ht="37.950000000000003" customHeight="1" x14ac:dyDescent="0.15">
      <c r="A175" s="92" t="s">
        <v>108</v>
      </c>
      <c r="B175" s="92"/>
      <c r="C175" s="92"/>
      <c r="D175" s="92"/>
      <c r="E175" s="101"/>
      <c r="F175" s="101"/>
      <c r="G175" s="25">
        <f>G174/((G152/10^3)*(I152/10^3))</f>
        <v>0</v>
      </c>
      <c r="H175" s="21"/>
      <c r="I175" s="21"/>
      <c r="J175" s="39"/>
    </row>
    <row r="176" spans="1:10" ht="27" customHeight="1" x14ac:dyDescent="0.15">
      <c r="A176" s="90" t="s">
        <v>130</v>
      </c>
      <c r="B176" s="90"/>
      <c r="C176" s="90"/>
      <c r="D176" s="90"/>
      <c r="E176" s="91"/>
      <c r="F176" s="91"/>
      <c r="G176" s="91"/>
      <c r="H176" s="90"/>
      <c r="I176" s="90"/>
      <c r="J176" s="19"/>
    </row>
    <row r="177" spans="1:10" ht="16.95" customHeight="1" x14ac:dyDescent="0.15">
      <c r="F177" s="16" t="s">
        <v>67</v>
      </c>
      <c r="G177" s="20">
        <v>1200</v>
      </c>
      <c r="H177" s="17" t="s">
        <v>68</v>
      </c>
      <c r="I177" s="26">
        <v>2100</v>
      </c>
      <c r="J177" s="37" t="s">
        <v>109</v>
      </c>
    </row>
    <row r="178" spans="1:10" ht="52.05" customHeight="1" x14ac:dyDescent="0.15">
      <c r="A178" s="21" t="s">
        <v>24</v>
      </c>
      <c r="B178" s="92" t="s">
        <v>69</v>
      </c>
      <c r="C178" s="92"/>
      <c r="D178" s="21" t="s">
        <v>36</v>
      </c>
      <c r="E178" s="22" t="s">
        <v>70</v>
      </c>
      <c r="F178" s="22" t="s">
        <v>71</v>
      </c>
      <c r="G178" s="22" t="s">
        <v>72</v>
      </c>
      <c r="H178" s="21" t="s">
        <v>73</v>
      </c>
      <c r="I178" s="52" t="s">
        <v>266</v>
      </c>
      <c r="J178" s="22" t="s">
        <v>29</v>
      </c>
    </row>
    <row r="179" spans="1:10" ht="28.05" customHeight="1" x14ac:dyDescent="0.15">
      <c r="A179" s="95">
        <v>1</v>
      </c>
      <c r="B179" s="95" t="s">
        <v>74</v>
      </c>
      <c r="C179" s="23" t="s">
        <v>75</v>
      </c>
      <c r="D179" s="21" t="s">
        <v>76</v>
      </c>
      <c r="E179" s="22">
        <f>(G177/10^3+I177*2/10^3)</f>
        <v>5.4</v>
      </c>
      <c r="F179" s="22"/>
      <c r="G179" s="22">
        <f t="shared" ref="G179:G195" si="7">E179*F179</f>
        <v>0</v>
      </c>
      <c r="H179" s="21"/>
      <c r="I179" s="52" t="s">
        <v>270</v>
      </c>
      <c r="J179" s="38"/>
    </row>
    <row r="180" spans="1:10" ht="28.05" customHeight="1" x14ac:dyDescent="0.15">
      <c r="A180" s="96"/>
      <c r="B180" s="96"/>
      <c r="C180" s="23" t="s">
        <v>125</v>
      </c>
      <c r="D180" s="21" t="s">
        <v>76</v>
      </c>
      <c r="E180" s="22">
        <f>E179</f>
        <v>5.4</v>
      </c>
      <c r="F180" s="22"/>
      <c r="G180" s="22">
        <f t="shared" si="7"/>
        <v>0</v>
      </c>
      <c r="H180" s="21"/>
      <c r="I180" s="52" t="s">
        <v>271</v>
      </c>
      <c r="J180" s="38"/>
    </row>
    <row r="181" spans="1:10" ht="28.05" customHeight="1" x14ac:dyDescent="0.15">
      <c r="A181" s="96"/>
      <c r="B181" s="96"/>
      <c r="C181" s="23" t="s">
        <v>126</v>
      </c>
      <c r="D181" s="21" t="s">
        <v>127</v>
      </c>
      <c r="E181" s="22">
        <f>(G177*2/10^3+I177*2/10^3)*0.06*0.04</f>
        <v>1.584E-2</v>
      </c>
      <c r="F181" s="22"/>
      <c r="G181" s="22">
        <f t="shared" si="7"/>
        <v>0</v>
      </c>
      <c r="H181" s="21"/>
      <c r="I181" s="52" t="s">
        <v>253</v>
      </c>
      <c r="J181" s="38"/>
    </row>
    <row r="182" spans="1:10" ht="28.05" customHeight="1" x14ac:dyDescent="0.15">
      <c r="A182" s="96"/>
      <c r="B182" s="96"/>
      <c r="C182" s="23" t="s">
        <v>80</v>
      </c>
      <c r="D182" s="21" t="s">
        <v>81</v>
      </c>
      <c r="E182" s="22">
        <v>3</v>
      </c>
      <c r="F182" s="22"/>
      <c r="G182" s="22">
        <f t="shared" si="7"/>
        <v>0</v>
      </c>
      <c r="H182" s="21"/>
      <c r="I182" s="52" t="s">
        <v>269</v>
      </c>
      <c r="J182" s="38"/>
    </row>
    <row r="183" spans="1:10" ht="28.05" customHeight="1" x14ac:dyDescent="0.15">
      <c r="A183" s="96"/>
      <c r="B183" s="96"/>
      <c r="C183" s="23" t="s">
        <v>82</v>
      </c>
      <c r="D183" s="21" t="s">
        <v>49</v>
      </c>
      <c r="E183" s="22"/>
      <c r="F183" s="22"/>
      <c r="G183" s="22">
        <f t="shared" si="7"/>
        <v>0</v>
      </c>
      <c r="H183" s="21"/>
      <c r="I183" s="52" t="s">
        <v>251</v>
      </c>
      <c r="J183" s="38"/>
    </row>
    <row r="184" spans="1:10" ht="28.05" customHeight="1" x14ac:dyDescent="0.15">
      <c r="A184" s="96"/>
      <c r="B184" s="96"/>
      <c r="C184" s="23" t="s">
        <v>121</v>
      </c>
      <c r="D184" s="21" t="s">
        <v>49</v>
      </c>
      <c r="E184" s="22">
        <f>(G177/10^3)*(I177/10^3)</f>
        <v>2.52</v>
      </c>
      <c r="F184" s="22"/>
      <c r="G184" s="22">
        <f t="shared" si="7"/>
        <v>0</v>
      </c>
      <c r="H184" s="21"/>
      <c r="I184" s="52" t="s">
        <v>252</v>
      </c>
      <c r="J184" s="38"/>
    </row>
    <row r="185" spans="1:10" ht="28.05" customHeight="1" x14ac:dyDescent="0.15">
      <c r="A185" s="96"/>
      <c r="B185" s="96"/>
      <c r="C185" s="23" t="s">
        <v>84</v>
      </c>
      <c r="D185" s="21" t="s">
        <v>49</v>
      </c>
      <c r="E185" s="22">
        <f>E184*2</f>
        <v>5.04</v>
      </c>
      <c r="F185" s="22"/>
      <c r="G185" s="22">
        <f t="shared" si="7"/>
        <v>0</v>
      </c>
      <c r="H185" s="21"/>
      <c r="I185" s="52" t="s">
        <v>253</v>
      </c>
      <c r="J185" s="38"/>
    </row>
    <row r="186" spans="1:10" ht="28.05" customHeight="1" x14ac:dyDescent="0.15">
      <c r="A186" s="96"/>
      <c r="B186" s="96"/>
      <c r="C186" s="23" t="s">
        <v>85</v>
      </c>
      <c r="D186" s="21" t="s">
        <v>76</v>
      </c>
      <c r="E186" s="22">
        <f>(G177*2/10^3)+(I177*2/10^3)</f>
        <v>6.6</v>
      </c>
      <c r="F186" s="22"/>
      <c r="G186" s="22">
        <f t="shared" si="7"/>
        <v>0</v>
      </c>
      <c r="H186" s="21"/>
      <c r="I186" s="52" t="s">
        <v>254</v>
      </c>
      <c r="J186" s="38"/>
    </row>
    <row r="187" spans="1:10" ht="28.05" customHeight="1" x14ac:dyDescent="0.15">
      <c r="A187" s="96"/>
      <c r="B187" s="96"/>
      <c r="C187" s="23" t="s">
        <v>86</v>
      </c>
      <c r="D187" s="21" t="s">
        <v>87</v>
      </c>
      <c r="E187" s="22">
        <v>1</v>
      </c>
      <c r="F187" s="22"/>
      <c r="G187" s="22">
        <f t="shared" si="7"/>
        <v>0</v>
      </c>
      <c r="H187" s="21"/>
      <c r="I187" s="52" t="s">
        <v>255</v>
      </c>
      <c r="J187" s="38"/>
    </row>
    <row r="188" spans="1:10" ht="28.05" customHeight="1" x14ac:dyDescent="0.15">
      <c r="A188" s="92">
        <v>2</v>
      </c>
      <c r="B188" s="92" t="s">
        <v>89</v>
      </c>
      <c r="C188" s="23" t="s">
        <v>122</v>
      </c>
      <c r="D188" s="21" t="s">
        <v>91</v>
      </c>
      <c r="E188" s="22">
        <v>6</v>
      </c>
      <c r="F188" s="22"/>
      <c r="G188" s="22">
        <f t="shared" si="7"/>
        <v>0</v>
      </c>
      <c r="H188" s="21"/>
      <c r="I188" s="52" t="s">
        <v>256</v>
      </c>
      <c r="J188" s="106" t="s">
        <v>265</v>
      </c>
    </row>
    <row r="189" spans="1:10" ht="28.05" customHeight="1" x14ac:dyDescent="0.15">
      <c r="A189" s="92"/>
      <c r="B189" s="92"/>
      <c r="C189" s="23" t="s">
        <v>92</v>
      </c>
      <c r="D189" s="21" t="s">
        <v>91</v>
      </c>
      <c r="E189" s="22">
        <v>2</v>
      </c>
      <c r="F189" s="22"/>
      <c r="G189" s="22">
        <f t="shared" si="7"/>
        <v>0</v>
      </c>
      <c r="H189" s="21"/>
      <c r="I189" s="52" t="s">
        <v>257</v>
      </c>
      <c r="J189" s="107"/>
    </row>
    <row r="190" spans="1:10" ht="28.05" customHeight="1" x14ac:dyDescent="0.15">
      <c r="A190" s="92"/>
      <c r="B190" s="92"/>
      <c r="C190" s="23" t="s">
        <v>123</v>
      </c>
      <c r="D190" s="21" t="s">
        <v>94</v>
      </c>
      <c r="E190" s="22">
        <v>1</v>
      </c>
      <c r="F190" s="22"/>
      <c r="G190" s="22">
        <f t="shared" si="7"/>
        <v>0</v>
      </c>
      <c r="H190" s="21"/>
      <c r="I190" s="52" t="s">
        <v>258</v>
      </c>
      <c r="J190" s="107"/>
    </row>
    <row r="191" spans="1:10" ht="28.05" customHeight="1" x14ac:dyDescent="0.15">
      <c r="A191" s="92"/>
      <c r="B191" s="92"/>
      <c r="C191" s="21" t="s">
        <v>95</v>
      </c>
      <c r="D191" s="21" t="s">
        <v>91</v>
      </c>
      <c r="E191" s="22">
        <v>1</v>
      </c>
      <c r="F191" s="22"/>
      <c r="G191" s="22">
        <f t="shared" si="7"/>
        <v>0</v>
      </c>
      <c r="H191" s="21"/>
      <c r="I191" s="52" t="s">
        <v>259</v>
      </c>
      <c r="J191" s="107"/>
    </row>
    <row r="192" spans="1:10" ht="28.05" customHeight="1" x14ac:dyDescent="0.15">
      <c r="A192" s="92"/>
      <c r="B192" s="92"/>
      <c r="C192" s="21" t="s">
        <v>96</v>
      </c>
      <c r="D192" s="21" t="s">
        <v>91</v>
      </c>
      <c r="E192" s="22">
        <v>2</v>
      </c>
      <c r="F192" s="22"/>
      <c r="G192" s="22">
        <f t="shared" si="7"/>
        <v>0</v>
      </c>
      <c r="H192" s="21"/>
      <c r="I192" s="52" t="s">
        <v>260</v>
      </c>
      <c r="J192" s="108"/>
    </row>
    <row r="193" spans="1:10" ht="28.05" customHeight="1" x14ac:dyDescent="0.15">
      <c r="A193" s="21">
        <v>3</v>
      </c>
      <c r="B193" s="93" t="s">
        <v>97</v>
      </c>
      <c r="C193" s="94"/>
      <c r="D193" s="21" t="s">
        <v>87</v>
      </c>
      <c r="E193" s="22">
        <v>1</v>
      </c>
      <c r="F193" s="22"/>
      <c r="G193" s="22">
        <f t="shared" si="7"/>
        <v>0</v>
      </c>
      <c r="H193" s="21"/>
      <c r="I193" s="21"/>
      <c r="J193" s="21"/>
    </row>
    <row r="194" spans="1:10" ht="28.05" customHeight="1" x14ac:dyDescent="0.15">
      <c r="A194" s="21">
        <v>4</v>
      </c>
      <c r="B194" s="93" t="s">
        <v>98</v>
      </c>
      <c r="C194" s="94"/>
      <c r="D194" s="21" t="s">
        <v>49</v>
      </c>
      <c r="E194" s="22">
        <f>E184</f>
        <v>2.52</v>
      </c>
      <c r="F194" s="22"/>
      <c r="G194" s="22">
        <f t="shared" si="7"/>
        <v>0</v>
      </c>
      <c r="H194" s="21"/>
      <c r="I194" s="21"/>
      <c r="J194" s="39"/>
    </row>
    <row r="195" spans="1:10" ht="28.05" customHeight="1" x14ac:dyDescent="0.15">
      <c r="A195" s="21">
        <v>5</v>
      </c>
      <c r="B195" s="92" t="s">
        <v>99</v>
      </c>
      <c r="C195" s="92"/>
      <c r="D195" s="21" t="s">
        <v>49</v>
      </c>
      <c r="E195" s="22">
        <f>E194</f>
        <v>2.52</v>
      </c>
      <c r="F195" s="22"/>
      <c r="G195" s="22">
        <f t="shared" si="7"/>
        <v>0</v>
      </c>
      <c r="H195" s="21"/>
      <c r="I195" s="21"/>
      <c r="J195" s="39"/>
    </row>
    <row r="196" spans="1:10" ht="28.05" customHeight="1" x14ac:dyDescent="0.15">
      <c r="A196" s="21" t="s">
        <v>100</v>
      </c>
      <c r="B196" s="97" t="s">
        <v>101</v>
      </c>
      <c r="C196" s="98"/>
      <c r="D196" s="98"/>
      <c r="E196" s="99"/>
      <c r="F196" s="100"/>
      <c r="G196" s="22">
        <f>SUM(G179:G195)</f>
        <v>0</v>
      </c>
      <c r="H196" s="21"/>
      <c r="I196" s="21"/>
      <c r="J196" s="22"/>
    </row>
    <row r="197" spans="1:10" ht="28.05" customHeight="1" x14ac:dyDescent="0.15">
      <c r="A197" s="21" t="s">
        <v>102</v>
      </c>
      <c r="B197" s="97" t="s">
        <v>103</v>
      </c>
      <c r="C197" s="98"/>
      <c r="D197" s="98"/>
      <c r="E197" s="100"/>
      <c r="F197" s="24">
        <v>0.09</v>
      </c>
      <c r="G197" s="22">
        <f>F197*G196</f>
        <v>0</v>
      </c>
      <c r="H197" s="21"/>
      <c r="I197" s="21"/>
      <c r="J197" s="39"/>
    </row>
    <row r="198" spans="1:10" ht="28.05" customHeight="1" x14ac:dyDescent="0.15">
      <c r="A198" s="21" t="s">
        <v>104</v>
      </c>
      <c r="B198" s="97" t="s">
        <v>105</v>
      </c>
      <c r="C198" s="98"/>
      <c r="D198" s="98"/>
      <c r="E198" s="100"/>
      <c r="F198" s="24">
        <v>0.13</v>
      </c>
      <c r="G198" s="22">
        <f>(G196+G197)*F198</f>
        <v>0</v>
      </c>
      <c r="H198" s="21"/>
      <c r="I198" s="21"/>
      <c r="J198" s="39"/>
    </row>
    <row r="199" spans="1:10" ht="28.05" customHeight="1" x14ac:dyDescent="0.15">
      <c r="A199" s="21" t="s">
        <v>106</v>
      </c>
      <c r="B199" s="97" t="s">
        <v>107</v>
      </c>
      <c r="C199" s="98"/>
      <c r="D199" s="98"/>
      <c r="E199" s="99"/>
      <c r="F199" s="100"/>
      <c r="G199" s="22">
        <f>SUM(G196:G198)</f>
        <v>0</v>
      </c>
      <c r="H199" s="21"/>
      <c r="I199" s="21"/>
      <c r="J199" s="39"/>
    </row>
    <row r="200" spans="1:10" ht="37.950000000000003" customHeight="1" x14ac:dyDescent="0.15">
      <c r="A200" s="92" t="s">
        <v>108</v>
      </c>
      <c r="B200" s="92"/>
      <c r="C200" s="92"/>
      <c r="D200" s="92"/>
      <c r="E200" s="101"/>
      <c r="F200" s="101"/>
      <c r="G200" s="25">
        <f>G199/((G177/10^3)*(I177/10^3))</f>
        <v>0</v>
      </c>
      <c r="H200" s="21"/>
      <c r="I200" s="21"/>
      <c r="J200" s="39"/>
    </row>
  </sheetData>
  <mergeCells count="120">
    <mergeCell ref="B179:B187"/>
    <mergeCell ref="B188:B192"/>
    <mergeCell ref="B193:C193"/>
    <mergeCell ref="B194:C194"/>
    <mergeCell ref="B195:C195"/>
    <mergeCell ref="B196:F196"/>
    <mergeCell ref="B197:E197"/>
    <mergeCell ref="B198:E198"/>
    <mergeCell ref="B199:F199"/>
    <mergeCell ref="A200:F200"/>
    <mergeCell ref="A4:A12"/>
    <mergeCell ref="A13:A17"/>
    <mergeCell ref="A29:A37"/>
    <mergeCell ref="A38:A42"/>
    <mergeCell ref="A54:A62"/>
    <mergeCell ref="A63:A67"/>
    <mergeCell ref="A79:A87"/>
    <mergeCell ref="A88:A92"/>
    <mergeCell ref="A104:A112"/>
    <mergeCell ref="A113:A117"/>
    <mergeCell ref="A129:A137"/>
    <mergeCell ref="A138:A142"/>
    <mergeCell ref="A154:A162"/>
    <mergeCell ref="A163:A167"/>
    <mergeCell ref="A179:A187"/>
    <mergeCell ref="A188:A192"/>
    <mergeCell ref="B169:C169"/>
    <mergeCell ref="B170:C170"/>
    <mergeCell ref="B171:F171"/>
    <mergeCell ref="B172:E172"/>
    <mergeCell ref="B173:E173"/>
    <mergeCell ref="B174:F174"/>
    <mergeCell ref="A175:F175"/>
    <mergeCell ref="A176:I176"/>
    <mergeCell ref="B178:C178"/>
    <mergeCell ref="B145:C145"/>
    <mergeCell ref="B146:F146"/>
    <mergeCell ref="B147:E147"/>
    <mergeCell ref="B148:E148"/>
    <mergeCell ref="B149:F149"/>
    <mergeCell ref="A150:F150"/>
    <mergeCell ref="A151:I151"/>
    <mergeCell ref="B153:C153"/>
    <mergeCell ref="B168:C168"/>
    <mergeCell ref="B154:B162"/>
    <mergeCell ref="B163:B167"/>
    <mergeCell ref="B121:F121"/>
    <mergeCell ref="B122:E122"/>
    <mergeCell ref="B123:E123"/>
    <mergeCell ref="B124:F124"/>
    <mergeCell ref="A125:F125"/>
    <mergeCell ref="A126:I126"/>
    <mergeCell ref="B128:C128"/>
    <mergeCell ref="B143:C143"/>
    <mergeCell ref="B144:C144"/>
    <mergeCell ref="B129:B137"/>
    <mergeCell ref="B138:B142"/>
    <mergeCell ref="B97:E97"/>
    <mergeCell ref="B98:E98"/>
    <mergeCell ref="B99:F99"/>
    <mergeCell ref="A100:F100"/>
    <mergeCell ref="A101:I101"/>
    <mergeCell ref="B103:C103"/>
    <mergeCell ref="B118:C118"/>
    <mergeCell ref="B119:C119"/>
    <mergeCell ref="B120:C120"/>
    <mergeCell ref="B104:B112"/>
    <mergeCell ref="B113:B117"/>
    <mergeCell ref="B74:F74"/>
    <mergeCell ref="A75:F75"/>
    <mergeCell ref="A76:I76"/>
    <mergeCell ref="B78:C78"/>
    <mergeCell ref="B93:C93"/>
    <mergeCell ref="B94:C94"/>
    <mergeCell ref="B95:C95"/>
    <mergeCell ref="B96:F96"/>
    <mergeCell ref="B79:B87"/>
    <mergeCell ref="B88:B92"/>
    <mergeCell ref="B53:C53"/>
    <mergeCell ref="B68:C68"/>
    <mergeCell ref="B69:C69"/>
    <mergeCell ref="B70:C70"/>
    <mergeCell ref="B71:F71"/>
    <mergeCell ref="B72:E72"/>
    <mergeCell ref="B54:B62"/>
    <mergeCell ref="B63:B67"/>
    <mergeCell ref="B73:E73"/>
    <mergeCell ref="B45:C45"/>
    <mergeCell ref="B46:F46"/>
    <mergeCell ref="B47:E47"/>
    <mergeCell ref="B48:E48"/>
    <mergeCell ref="B29:B37"/>
    <mergeCell ref="B38:B42"/>
    <mergeCell ref="B49:F49"/>
    <mergeCell ref="A50:F50"/>
    <mergeCell ref="A51:I51"/>
    <mergeCell ref="J13:J17"/>
    <mergeCell ref="J38:J42"/>
    <mergeCell ref="J63:J67"/>
    <mergeCell ref="J88:J92"/>
    <mergeCell ref="J113:J117"/>
    <mergeCell ref="J138:J142"/>
    <mergeCell ref="J163:J167"/>
    <mergeCell ref="J188:J192"/>
    <mergeCell ref="A1:I1"/>
    <mergeCell ref="B3:C3"/>
    <mergeCell ref="B18:C18"/>
    <mergeCell ref="B19:C19"/>
    <mergeCell ref="B20:C20"/>
    <mergeCell ref="B21:F21"/>
    <mergeCell ref="B22:E22"/>
    <mergeCell ref="B23:E23"/>
    <mergeCell ref="B24:F24"/>
    <mergeCell ref="B4:B12"/>
    <mergeCell ref="B13:B17"/>
    <mergeCell ref="A25:F25"/>
    <mergeCell ref="A26:I26"/>
    <mergeCell ref="B28:C28"/>
    <mergeCell ref="B43:C43"/>
    <mergeCell ref="B44:C44"/>
  </mergeCells>
  <phoneticPr fontId="24" type="noConversion"/>
  <printOptions horizontalCentered="1"/>
  <pageMargins left="0.39" right="0.39" top="0.39" bottom="0.39" header="0.31" footer="0.31"/>
  <pageSetup paperSize="9" scale="79" fitToHeight="0" orientation="portrait" r:id="rId1"/>
  <rowBreaks count="6" manualBreakCount="6">
    <brk id="25" max="9" man="1"/>
    <brk id="50" max="9" man="1"/>
    <brk id="75" max="9" man="1"/>
    <brk id="100" max="9" man="1"/>
    <brk id="125" max="9" man="1"/>
    <brk id="15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50"/>
  <sheetViews>
    <sheetView view="pageBreakPreview" topLeftCell="A25" zoomScale="115" zoomScaleNormal="115" workbookViewId="0">
      <selection activeCell="H129" sqref="H129:H142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2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16.44140625" style="17" customWidth="1"/>
    <col min="10" max="10" width="16" style="15" customWidth="1"/>
    <col min="11" max="251" width="10" style="15"/>
    <col min="252" max="252" width="6.21875" style="15" customWidth="1"/>
    <col min="253" max="253" width="7.44140625" style="15" customWidth="1"/>
    <col min="254" max="254" width="12.44140625" style="15" customWidth="1"/>
    <col min="255" max="255" width="10" style="15"/>
    <col min="256" max="256" width="13.109375" style="15" customWidth="1"/>
    <col min="257" max="257" width="10.88671875" style="15" customWidth="1"/>
    <col min="258" max="258" width="11.21875" style="15" customWidth="1"/>
    <col min="259" max="259" width="11.88671875" style="15" customWidth="1"/>
    <col min="260" max="260" width="33.5546875" style="15" customWidth="1"/>
    <col min="261" max="261" width="16" style="15" customWidth="1"/>
    <col min="262" max="507" width="10" style="15"/>
    <col min="508" max="508" width="6.21875" style="15" customWidth="1"/>
    <col min="509" max="509" width="7.44140625" style="15" customWidth="1"/>
    <col min="510" max="510" width="12.44140625" style="15" customWidth="1"/>
    <col min="511" max="511" width="10" style="15"/>
    <col min="512" max="512" width="13.109375" style="15" customWidth="1"/>
    <col min="513" max="513" width="10.88671875" style="15" customWidth="1"/>
    <col min="514" max="514" width="11.21875" style="15" customWidth="1"/>
    <col min="515" max="515" width="11.88671875" style="15" customWidth="1"/>
    <col min="516" max="516" width="33.5546875" style="15" customWidth="1"/>
    <col min="517" max="517" width="16" style="15" customWidth="1"/>
    <col min="518" max="763" width="10" style="15"/>
    <col min="764" max="764" width="6.21875" style="15" customWidth="1"/>
    <col min="765" max="765" width="7.44140625" style="15" customWidth="1"/>
    <col min="766" max="766" width="12.44140625" style="15" customWidth="1"/>
    <col min="767" max="767" width="10" style="15"/>
    <col min="768" max="768" width="13.109375" style="15" customWidth="1"/>
    <col min="769" max="769" width="10.88671875" style="15" customWidth="1"/>
    <col min="770" max="770" width="11.21875" style="15" customWidth="1"/>
    <col min="771" max="771" width="11.88671875" style="15" customWidth="1"/>
    <col min="772" max="772" width="33.5546875" style="15" customWidth="1"/>
    <col min="773" max="773" width="16" style="15" customWidth="1"/>
    <col min="774" max="1019" width="10" style="15"/>
    <col min="1020" max="1020" width="6.21875" style="15" customWidth="1"/>
    <col min="1021" max="1021" width="7.44140625" style="15" customWidth="1"/>
    <col min="1022" max="1022" width="12.44140625" style="15" customWidth="1"/>
    <col min="1023" max="1023" width="10" style="15"/>
    <col min="1024" max="1024" width="13.109375" style="15" customWidth="1"/>
    <col min="1025" max="1025" width="10.88671875" style="15" customWidth="1"/>
    <col min="1026" max="1026" width="11.21875" style="15" customWidth="1"/>
    <col min="1027" max="1027" width="11.88671875" style="15" customWidth="1"/>
    <col min="1028" max="1028" width="33.5546875" style="15" customWidth="1"/>
    <col min="1029" max="1029" width="16" style="15" customWidth="1"/>
    <col min="1030" max="1275" width="10" style="15"/>
    <col min="1276" max="1276" width="6.21875" style="15" customWidth="1"/>
    <col min="1277" max="1277" width="7.44140625" style="15" customWidth="1"/>
    <col min="1278" max="1278" width="12.44140625" style="15" customWidth="1"/>
    <col min="1279" max="1279" width="10" style="15"/>
    <col min="1280" max="1280" width="13.109375" style="15" customWidth="1"/>
    <col min="1281" max="1281" width="10.88671875" style="15" customWidth="1"/>
    <col min="1282" max="1282" width="11.21875" style="15" customWidth="1"/>
    <col min="1283" max="1283" width="11.88671875" style="15" customWidth="1"/>
    <col min="1284" max="1284" width="33.5546875" style="15" customWidth="1"/>
    <col min="1285" max="1285" width="16" style="15" customWidth="1"/>
    <col min="1286" max="1531" width="10" style="15"/>
    <col min="1532" max="1532" width="6.21875" style="15" customWidth="1"/>
    <col min="1533" max="1533" width="7.44140625" style="15" customWidth="1"/>
    <col min="1534" max="1534" width="12.44140625" style="15" customWidth="1"/>
    <col min="1535" max="1535" width="10" style="15"/>
    <col min="1536" max="1536" width="13.109375" style="15" customWidth="1"/>
    <col min="1537" max="1537" width="10.88671875" style="15" customWidth="1"/>
    <col min="1538" max="1538" width="11.21875" style="15" customWidth="1"/>
    <col min="1539" max="1539" width="11.88671875" style="15" customWidth="1"/>
    <col min="1540" max="1540" width="33.5546875" style="15" customWidth="1"/>
    <col min="1541" max="1541" width="16" style="15" customWidth="1"/>
    <col min="1542" max="1787" width="10" style="15"/>
    <col min="1788" max="1788" width="6.21875" style="15" customWidth="1"/>
    <col min="1789" max="1789" width="7.44140625" style="15" customWidth="1"/>
    <col min="1790" max="1790" width="12.44140625" style="15" customWidth="1"/>
    <col min="1791" max="1791" width="10" style="15"/>
    <col min="1792" max="1792" width="13.109375" style="15" customWidth="1"/>
    <col min="1793" max="1793" width="10.88671875" style="15" customWidth="1"/>
    <col min="1794" max="1794" width="11.21875" style="15" customWidth="1"/>
    <col min="1795" max="1795" width="11.88671875" style="15" customWidth="1"/>
    <col min="1796" max="1796" width="33.5546875" style="15" customWidth="1"/>
    <col min="1797" max="1797" width="16" style="15" customWidth="1"/>
    <col min="1798" max="2043" width="10" style="15"/>
    <col min="2044" max="2044" width="6.21875" style="15" customWidth="1"/>
    <col min="2045" max="2045" width="7.44140625" style="15" customWidth="1"/>
    <col min="2046" max="2046" width="12.44140625" style="15" customWidth="1"/>
    <col min="2047" max="2047" width="10" style="15"/>
    <col min="2048" max="2048" width="13.109375" style="15" customWidth="1"/>
    <col min="2049" max="2049" width="10.88671875" style="15" customWidth="1"/>
    <col min="2050" max="2050" width="11.21875" style="15" customWidth="1"/>
    <col min="2051" max="2051" width="11.88671875" style="15" customWidth="1"/>
    <col min="2052" max="2052" width="33.5546875" style="15" customWidth="1"/>
    <col min="2053" max="2053" width="16" style="15" customWidth="1"/>
    <col min="2054" max="2299" width="10" style="15"/>
    <col min="2300" max="2300" width="6.21875" style="15" customWidth="1"/>
    <col min="2301" max="2301" width="7.44140625" style="15" customWidth="1"/>
    <col min="2302" max="2302" width="12.44140625" style="15" customWidth="1"/>
    <col min="2303" max="2303" width="10" style="15"/>
    <col min="2304" max="2304" width="13.109375" style="15" customWidth="1"/>
    <col min="2305" max="2305" width="10.88671875" style="15" customWidth="1"/>
    <col min="2306" max="2306" width="11.21875" style="15" customWidth="1"/>
    <col min="2307" max="2307" width="11.88671875" style="15" customWidth="1"/>
    <col min="2308" max="2308" width="33.5546875" style="15" customWidth="1"/>
    <col min="2309" max="2309" width="16" style="15" customWidth="1"/>
    <col min="2310" max="2555" width="10" style="15"/>
    <col min="2556" max="2556" width="6.21875" style="15" customWidth="1"/>
    <col min="2557" max="2557" width="7.44140625" style="15" customWidth="1"/>
    <col min="2558" max="2558" width="12.44140625" style="15" customWidth="1"/>
    <col min="2559" max="2559" width="10" style="15"/>
    <col min="2560" max="2560" width="13.109375" style="15" customWidth="1"/>
    <col min="2561" max="2561" width="10.88671875" style="15" customWidth="1"/>
    <col min="2562" max="2562" width="11.21875" style="15" customWidth="1"/>
    <col min="2563" max="2563" width="11.88671875" style="15" customWidth="1"/>
    <col min="2564" max="2564" width="33.5546875" style="15" customWidth="1"/>
    <col min="2565" max="2565" width="16" style="15" customWidth="1"/>
    <col min="2566" max="2811" width="10" style="15"/>
    <col min="2812" max="2812" width="6.21875" style="15" customWidth="1"/>
    <col min="2813" max="2813" width="7.44140625" style="15" customWidth="1"/>
    <col min="2814" max="2814" width="12.44140625" style="15" customWidth="1"/>
    <col min="2815" max="2815" width="10" style="15"/>
    <col min="2816" max="2816" width="13.109375" style="15" customWidth="1"/>
    <col min="2817" max="2817" width="10.88671875" style="15" customWidth="1"/>
    <col min="2818" max="2818" width="11.21875" style="15" customWidth="1"/>
    <col min="2819" max="2819" width="11.88671875" style="15" customWidth="1"/>
    <col min="2820" max="2820" width="33.5546875" style="15" customWidth="1"/>
    <col min="2821" max="2821" width="16" style="15" customWidth="1"/>
    <col min="2822" max="3067" width="10" style="15"/>
    <col min="3068" max="3068" width="6.21875" style="15" customWidth="1"/>
    <col min="3069" max="3069" width="7.44140625" style="15" customWidth="1"/>
    <col min="3070" max="3070" width="12.44140625" style="15" customWidth="1"/>
    <col min="3071" max="3071" width="10" style="15"/>
    <col min="3072" max="3072" width="13.109375" style="15" customWidth="1"/>
    <col min="3073" max="3073" width="10.88671875" style="15" customWidth="1"/>
    <col min="3074" max="3074" width="11.21875" style="15" customWidth="1"/>
    <col min="3075" max="3075" width="11.88671875" style="15" customWidth="1"/>
    <col min="3076" max="3076" width="33.5546875" style="15" customWidth="1"/>
    <col min="3077" max="3077" width="16" style="15" customWidth="1"/>
    <col min="3078" max="3323" width="10" style="15"/>
    <col min="3324" max="3324" width="6.21875" style="15" customWidth="1"/>
    <col min="3325" max="3325" width="7.44140625" style="15" customWidth="1"/>
    <col min="3326" max="3326" width="12.44140625" style="15" customWidth="1"/>
    <col min="3327" max="3327" width="10" style="15"/>
    <col min="3328" max="3328" width="13.109375" style="15" customWidth="1"/>
    <col min="3329" max="3329" width="10.88671875" style="15" customWidth="1"/>
    <col min="3330" max="3330" width="11.21875" style="15" customWidth="1"/>
    <col min="3331" max="3331" width="11.88671875" style="15" customWidth="1"/>
    <col min="3332" max="3332" width="33.5546875" style="15" customWidth="1"/>
    <col min="3333" max="3333" width="16" style="15" customWidth="1"/>
    <col min="3334" max="3579" width="10" style="15"/>
    <col min="3580" max="3580" width="6.21875" style="15" customWidth="1"/>
    <col min="3581" max="3581" width="7.44140625" style="15" customWidth="1"/>
    <col min="3582" max="3582" width="12.44140625" style="15" customWidth="1"/>
    <col min="3583" max="3583" width="10" style="15"/>
    <col min="3584" max="3584" width="13.109375" style="15" customWidth="1"/>
    <col min="3585" max="3585" width="10.88671875" style="15" customWidth="1"/>
    <col min="3586" max="3586" width="11.21875" style="15" customWidth="1"/>
    <col min="3587" max="3587" width="11.88671875" style="15" customWidth="1"/>
    <col min="3588" max="3588" width="33.5546875" style="15" customWidth="1"/>
    <col min="3589" max="3589" width="16" style="15" customWidth="1"/>
    <col min="3590" max="3835" width="10" style="15"/>
    <col min="3836" max="3836" width="6.21875" style="15" customWidth="1"/>
    <col min="3837" max="3837" width="7.44140625" style="15" customWidth="1"/>
    <col min="3838" max="3838" width="12.44140625" style="15" customWidth="1"/>
    <col min="3839" max="3839" width="10" style="15"/>
    <col min="3840" max="3840" width="13.109375" style="15" customWidth="1"/>
    <col min="3841" max="3841" width="10.88671875" style="15" customWidth="1"/>
    <col min="3842" max="3842" width="11.21875" style="15" customWidth="1"/>
    <col min="3843" max="3843" width="11.88671875" style="15" customWidth="1"/>
    <col min="3844" max="3844" width="33.5546875" style="15" customWidth="1"/>
    <col min="3845" max="3845" width="16" style="15" customWidth="1"/>
    <col min="3846" max="4091" width="10" style="15"/>
    <col min="4092" max="4092" width="6.21875" style="15" customWidth="1"/>
    <col min="4093" max="4093" width="7.44140625" style="15" customWidth="1"/>
    <col min="4094" max="4094" width="12.44140625" style="15" customWidth="1"/>
    <col min="4095" max="4095" width="10" style="15"/>
    <col min="4096" max="4096" width="13.109375" style="15" customWidth="1"/>
    <col min="4097" max="4097" width="10.88671875" style="15" customWidth="1"/>
    <col min="4098" max="4098" width="11.21875" style="15" customWidth="1"/>
    <col min="4099" max="4099" width="11.88671875" style="15" customWidth="1"/>
    <col min="4100" max="4100" width="33.5546875" style="15" customWidth="1"/>
    <col min="4101" max="4101" width="16" style="15" customWidth="1"/>
    <col min="4102" max="4347" width="10" style="15"/>
    <col min="4348" max="4348" width="6.21875" style="15" customWidth="1"/>
    <col min="4349" max="4349" width="7.44140625" style="15" customWidth="1"/>
    <col min="4350" max="4350" width="12.44140625" style="15" customWidth="1"/>
    <col min="4351" max="4351" width="10" style="15"/>
    <col min="4352" max="4352" width="13.109375" style="15" customWidth="1"/>
    <col min="4353" max="4353" width="10.88671875" style="15" customWidth="1"/>
    <col min="4354" max="4354" width="11.21875" style="15" customWidth="1"/>
    <col min="4355" max="4355" width="11.88671875" style="15" customWidth="1"/>
    <col min="4356" max="4356" width="33.5546875" style="15" customWidth="1"/>
    <col min="4357" max="4357" width="16" style="15" customWidth="1"/>
    <col min="4358" max="4603" width="10" style="15"/>
    <col min="4604" max="4604" width="6.21875" style="15" customWidth="1"/>
    <col min="4605" max="4605" width="7.44140625" style="15" customWidth="1"/>
    <col min="4606" max="4606" width="12.44140625" style="15" customWidth="1"/>
    <col min="4607" max="4607" width="10" style="15"/>
    <col min="4608" max="4608" width="13.109375" style="15" customWidth="1"/>
    <col min="4609" max="4609" width="10.88671875" style="15" customWidth="1"/>
    <col min="4610" max="4610" width="11.21875" style="15" customWidth="1"/>
    <col min="4611" max="4611" width="11.88671875" style="15" customWidth="1"/>
    <col min="4612" max="4612" width="33.5546875" style="15" customWidth="1"/>
    <col min="4613" max="4613" width="16" style="15" customWidth="1"/>
    <col min="4614" max="4859" width="10" style="15"/>
    <col min="4860" max="4860" width="6.21875" style="15" customWidth="1"/>
    <col min="4861" max="4861" width="7.44140625" style="15" customWidth="1"/>
    <col min="4862" max="4862" width="12.44140625" style="15" customWidth="1"/>
    <col min="4863" max="4863" width="10" style="15"/>
    <col min="4864" max="4864" width="13.109375" style="15" customWidth="1"/>
    <col min="4865" max="4865" width="10.88671875" style="15" customWidth="1"/>
    <col min="4866" max="4866" width="11.21875" style="15" customWidth="1"/>
    <col min="4867" max="4867" width="11.88671875" style="15" customWidth="1"/>
    <col min="4868" max="4868" width="33.5546875" style="15" customWidth="1"/>
    <col min="4869" max="4869" width="16" style="15" customWidth="1"/>
    <col min="4870" max="5115" width="10" style="15"/>
    <col min="5116" max="5116" width="6.21875" style="15" customWidth="1"/>
    <col min="5117" max="5117" width="7.44140625" style="15" customWidth="1"/>
    <col min="5118" max="5118" width="12.44140625" style="15" customWidth="1"/>
    <col min="5119" max="5119" width="10" style="15"/>
    <col min="5120" max="5120" width="13.109375" style="15" customWidth="1"/>
    <col min="5121" max="5121" width="10.88671875" style="15" customWidth="1"/>
    <col min="5122" max="5122" width="11.21875" style="15" customWidth="1"/>
    <col min="5123" max="5123" width="11.88671875" style="15" customWidth="1"/>
    <col min="5124" max="5124" width="33.5546875" style="15" customWidth="1"/>
    <col min="5125" max="5125" width="16" style="15" customWidth="1"/>
    <col min="5126" max="5371" width="10" style="15"/>
    <col min="5372" max="5372" width="6.21875" style="15" customWidth="1"/>
    <col min="5373" max="5373" width="7.44140625" style="15" customWidth="1"/>
    <col min="5374" max="5374" width="12.44140625" style="15" customWidth="1"/>
    <col min="5375" max="5375" width="10" style="15"/>
    <col min="5376" max="5376" width="13.109375" style="15" customWidth="1"/>
    <col min="5377" max="5377" width="10.88671875" style="15" customWidth="1"/>
    <col min="5378" max="5378" width="11.21875" style="15" customWidth="1"/>
    <col min="5379" max="5379" width="11.88671875" style="15" customWidth="1"/>
    <col min="5380" max="5380" width="33.5546875" style="15" customWidth="1"/>
    <col min="5381" max="5381" width="16" style="15" customWidth="1"/>
    <col min="5382" max="5627" width="10" style="15"/>
    <col min="5628" max="5628" width="6.21875" style="15" customWidth="1"/>
    <col min="5629" max="5629" width="7.44140625" style="15" customWidth="1"/>
    <col min="5630" max="5630" width="12.44140625" style="15" customWidth="1"/>
    <col min="5631" max="5631" width="10" style="15"/>
    <col min="5632" max="5632" width="13.109375" style="15" customWidth="1"/>
    <col min="5633" max="5633" width="10.88671875" style="15" customWidth="1"/>
    <col min="5634" max="5634" width="11.21875" style="15" customWidth="1"/>
    <col min="5635" max="5635" width="11.88671875" style="15" customWidth="1"/>
    <col min="5636" max="5636" width="33.5546875" style="15" customWidth="1"/>
    <col min="5637" max="5637" width="16" style="15" customWidth="1"/>
    <col min="5638" max="5883" width="10" style="15"/>
    <col min="5884" max="5884" width="6.21875" style="15" customWidth="1"/>
    <col min="5885" max="5885" width="7.44140625" style="15" customWidth="1"/>
    <col min="5886" max="5886" width="12.44140625" style="15" customWidth="1"/>
    <col min="5887" max="5887" width="10" style="15"/>
    <col min="5888" max="5888" width="13.109375" style="15" customWidth="1"/>
    <col min="5889" max="5889" width="10.88671875" style="15" customWidth="1"/>
    <col min="5890" max="5890" width="11.21875" style="15" customWidth="1"/>
    <col min="5891" max="5891" width="11.88671875" style="15" customWidth="1"/>
    <col min="5892" max="5892" width="33.5546875" style="15" customWidth="1"/>
    <col min="5893" max="5893" width="16" style="15" customWidth="1"/>
    <col min="5894" max="6139" width="10" style="15"/>
    <col min="6140" max="6140" width="6.21875" style="15" customWidth="1"/>
    <col min="6141" max="6141" width="7.44140625" style="15" customWidth="1"/>
    <col min="6142" max="6142" width="12.44140625" style="15" customWidth="1"/>
    <col min="6143" max="6143" width="10" style="15"/>
    <col min="6144" max="6144" width="13.109375" style="15" customWidth="1"/>
    <col min="6145" max="6145" width="10.88671875" style="15" customWidth="1"/>
    <col min="6146" max="6146" width="11.21875" style="15" customWidth="1"/>
    <col min="6147" max="6147" width="11.88671875" style="15" customWidth="1"/>
    <col min="6148" max="6148" width="33.5546875" style="15" customWidth="1"/>
    <col min="6149" max="6149" width="16" style="15" customWidth="1"/>
    <col min="6150" max="6395" width="10" style="15"/>
    <col min="6396" max="6396" width="6.21875" style="15" customWidth="1"/>
    <col min="6397" max="6397" width="7.44140625" style="15" customWidth="1"/>
    <col min="6398" max="6398" width="12.44140625" style="15" customWidth="1"/>
    <col min="6399" max="6399" width="10" style="15"/>
    <col min="6400" max="6400" width="13.109375" style="15" customWidth="1"/>
    <col min="6401" max="6401" width="10.88671875" style="15" customWidth="1"/>
    <col min="6402" max="6402" width="11.21875" style="15" customWidth="1"/>
    <col min="6403" max="6403" width="11.88671875" style="15" customWidth="1"/>
    <col min="6404" max="6404" width="33.5546875" style="15" customWidth="1"/>
    <col min="6405" max="6405" width="16" style="15" customWidth="1"/>
    <col min="6406" max="6651" width="10" style="15"/>
    <col min="6652" max="6652" width="6.21875" style="15" customWidth="1"/>
    <col min="6653" max="6653" width="7.44140625" style="15" customWidth="1"/>
    <col min="6654" max="6654" width="12.44140625" style="15" customWidth="1"/>
    <col min="6655" max="6655" width="10" style="15"/>
    <col min="6656" max="6656" width="13.109375" style="15" customWidth="1"/>
    <col min="6657" max="6657" width="10.88671875" style="15" customWidth="1"/>
    <col min="6658" max="6658" width="11.21875" style="15" customWidth="1"/>
    <col min="6659" max="6659" width="11.88671875" style="15" customWidth="1"/>
    <col min="6660" max="6660" width="33.5546875" style="15" customWidth="1"/>
    <col min="6661" max="6661" width="16" style="15" customWidth="1"/>
    <col min="6662" max="6907" width="10" style="15"/>
    <col min="6908" max="6908" width="6.21875" style="15" customWidth="1"/>
    <col min="6909" max="6909" width="7.44140625" style="15" customWidth="1"/>
    <col min="6910" max="6910" width="12.44140625" style="15" customWidth="1"/>
    <col min="6911" max="6911" width="10" style="15"/>
    <col min="6912" max="6912" width="13.109375" style="15" customWidth="1"/>
    <col min="6913" max="6913" width="10.88671875" style="15" customWidth="1"/>
    <col min="6914" max="6914" width="11.21875" style="15" customWidth="1"/>
    <col min="6915" max="6915" width="11.88671875" style="15" customWidth="1"/>
    <col min="6916" max="6916" width="33.5546875" style="15" customWidth="1"/>
    <col min="6917" max="6917" width="16" style="15" customWidth="1"/>
    <col min="6918" max="7163" width="10" style="15"/>
    <col min="7164" max="7164" width="6.21875" style="15" customWidth="1"/>
    <col min="7165" max="7165" width="7.44140625" style="15" customWidth="1"/>
    <col min="7166" max="7166" width="12.44140625" style="15" customWidth="1"/>
    <col min="7167" max="7167" width="10" style="15"/>
    <col min="7168" max="7168" width="13.109375" style="15" customWidth="1"/>
    <col min="7169" max="7169" width="10.88671875" style="15" customWidth="1"/>
    <col min="7170" max="7170" width="11.21875" style="15" customWidth="1"/>
    <col min="7171" max="7171" width="11.88671875" style="15" customWidth="1"/>
    <col min="7172" max="7172" width="33.5546875" style="15" customWidth="1"/>
    <col min="7173" max="7173" width="16" style="15" customWidth="1"/>
    <col min="7174" max="7419" width="10" style="15"/>
    <col min="7420" max="7420" width="6.21875" style="15" customWidth="1"/>
    <col min="7421" max="7421" width="7.44140625" style="15" customWidth="1"/>
    <col min="7422" max="7422" width="12.44140625" style="15" customWidth="1"/>
    <col min="7423" max="7423" width="10" style="15"/>
    <col min="7424" max="7424" width="13.109375" style="15" customWidth="1"/>
    <col min="7425" max="7425" width="10.88671875" style="15" customWidth="1"/>
    <col min="7426" max="7426" width="11.21875" style="15" customWidth="1"/>
    <col min="7427" max="7427" width="11.88671875" style="15" customWidth="1"/>
    <col min="7428" max="7428" width="33.5546875" style="15" customWidth="1"/>
    <col min="7429" max="7429" width="16" style="15" customWidth="1"/>
    <col min="7430" max="7675" width="10" style="15"/>
    <col min="7676" max="7676" width="6.21875" style="15" customWidth="1"/>
    <col min="7677" max="7677" width="7.44140625" style="15" customWidth="1"/>
    <col min="7678" max="7678" width="12.44140625" style="15" customWidth="1"/>
    <col min="7679" max="7679" width="10" style="15"/>
    <col min="7680" max="7680" width="13.109375" style="15" customWidth="1"/>
    <col min="7681" max="7681" width="10.88671875" style="15" customWidth="1"/>
    <col min="7682" max="7682" width="11.21875" style="15" customWidth="1"/>
    <col min="7683" max="7683" width="11.88671875" style="15" customWidth="1"/>
    <col min="7684" max="7684" width="33.5546875" style="15" customWidth="1"/>
    <col min="7685" max="7685" width="16" style="15" customWidth="1"/>
    <col min="7686" max="7931" width="10" style="15"/>
    <col min="7932" max="7932" width="6.21875" style="15" customWidth="1"/>
    <col min="7933" max="7933" width="7.44140625" style="15" customWidth="1"/>
    <col min="7934" max="7934" width="12.44140625" style="15" customWidth="1"/>
    <col min="7935" max="7935" width="10" style="15"/>
    <col min="7936" max="7936" width="13.109375" style="15" customWidth="1"/>
    <col min="7937" max="7937" width="10.88671875" style="15" customWidth="1"/>
    <col min="7938" max="7938" width="11.21875" style="15" customWidth="1"/>
    <col min="7939" max="7939" width="11.88671875" style="15" customWidth="1"/>
    <col min="7940" max="7940" width="33.5546875" style="15" customWidth="1"/>
    <col min="7941" max="7941" width="16" style="15" customWidth="1"/>
    <col min="7942" max="8187" width="10" style="15"/>
    <col min="8188" max="8188" width="6.21875" style="15" customWidth="1"/>
    <col min="8189" max="8189" width="7.44140625" style="15" customWidth="1"/>
    <col min="8190" max="8190" width="12.44140625" style="15" customWidth="1"/>
    <col min="8191" max="8191" width="10" style="15"/>
    <col min="8192" max="8192" width="13.109375" style="15" customWidth="1"/>
    <col min="8193" max="8193" width="10.88671875" style="15" customWidth="1"/>
    <col min="8194" max="8194" width="11.21875" style="15" customWidth="1"/>
    <col min="8195" max="8195" width="11.88671875" style="15" customWidth="1"/>
    <col min="8196" max="8196" width="33.5546875" style="15" customWidth="1"/>
    <col min="8197" max="8197" width="16" style="15" customWidth="1"/>
    <col min="8198" max="8443" width="10" style="15"/>
    <col min="8444" max="8444" width="6.21875" style="15" customWidth="1"/>
    <col min="8445" max="8445" width="7.44140625" style="15" customWidth="1"/>
    <col min="8446" max="8446" width="12.44140625" style="15" customWidth="1"/>
    <col min="8447" max="8447" width="10" style="15"/>
    <col min="8448" max="8448" width="13.109375" style="15" customWidth="1"/>
    <col min="8449" max="8449" width="10.88671875" style="15" customWidth="1"/>
    <col min="8450" max="8450" width="11.21875" style="15" customWidth="1"/>
    <col min="8451" max="8451" width="11.88671875" style="15" customWidth="1"/>
    <col min="8452" max="8452" width="33.5546875" style="15" customWidth="1"/>
    <col min="8453" max="8453" width="16" style="15" customWidth="1"/>
    <col min="8454" max="8699" width="10" style="15"/>
    <col min="8700" max="8700" width="6.21875" style="15" customWidth="1"/>
    <col min="8701" max="8701" width="7.44140625" style="15" customWidth="1"/>
    <col min="8702" max="8702" width="12.44140625" style="15" customWidth="1"/>
    <col min="8703" max="8703" width="10" style="15"/>
    <col min="8704" max="8704" width="13.109375" style="15" customWidth="1"/>
    <col min="8705" max="8705" width="10.88671875" style="15" customWidth="1"/>
    <col min="8706" max="8706" width="11.21875" style="15" customWidth="1"/>
    <col min="8707" max="8707" width="11.88671875" style="15" customWidth="1"/>
    <col min="8708" max="8708" width="33.5546875" style="15" customWidth="1"/>
    <col min="8709" max="8709" width="16" style="15" customWidth="1"/>
    <col min="8710" max="8955" width="10" style="15"/>
    <col min="8956" max="8956" width="6.21875" style="15" customWidth="1"/>
    <col min="8957" max="8957" width="7.44140625" style="15" customWidth="1"/>
    <col min="8958" max="8958" width="12.44140625" style="15" customWidth="1"/>
    <col min="8959" max="8959" width="10" style="15"/>
    <col min="8960" max="8960" width="13.109375" style="15" customWidth="1"/>
    <col min="8961" max="8961" width="10.88671875" style="15" customWidth="1"/>
    <col min="8962" max="8962" width="11.21875" style="15" customWidth="1"/>
    <col min="8963" max="8963" width="11.88671875" style="15" customWidth="1"/>
    <col min="8964" max="8964" width="33.5546875" style="15" customWidth="1"/>
    <col min="8965" max="8965" width="16" style="15" customWidth="1"/>
    <col min="8966" max="9211" width="10" style="15"/>
    <col min="9212" max="9212" width="6.21875" style="15" customWidth="1"/>
    <col min="9213" max="9213" width="7.44140625" style="15" customWidth="1"/>
    <col min="9214" max="9214" width="12.44140625" style="15" customWidth="1"/>
    <col min="9215" max="9215" width="10" style="15"/>
    <col min="9216" max="9216" width="13.109375" style="15" customWidth="1"/>
    <col min="9217" max="9217" width="10.88671875" style="15" customWidth="1"/>
    <col min="9218" max="9218" width="11.21875" style="15" customWidth="1"/>
    <col min="9219" max="9219" width="11.88671875" style="15" customWidth="1"/>
    <col min="9220" max="9220" width="33.5546875" style="15" customWidth="1"/>
    <col min="9221" max="9221" width="16" style="15" customWidth="1"/>
    <col min="9222" max="9467" width="10" style="15"/>
    <col min="9468" max="9468" width="6.21875" style="15" customWidth="1"/>
    <col min="9469" max="9469" width="7.44140625" style="15" customWidth="1"/>
    <col min="9470" max="9470" width="12.44140625" style="15" customWidth="1"/>
    <col min="9471" max="9471" width="10" style="15"/>
    <col min="9472" max="9472" width="13.109375" style="15" customWidth="1"/>
    <col min="9473" max="9473" width="10.88671875" style="15" customWidth="1"/>
    <col min="9474" max="9474" width="11.21875" style="15" customWidth="1"/>
    <col min="9475" max="9475" width="11.88671875" style="15" customWidth="1"/>
    <col min="9476" max="9476" width="33.5546875" style="15" customWidth="1"/>
    <col min="9477" max="9477" width="16" style="15" customWidth="1"/>
    <col min="9478" max="9723" width="10" style="15"/>
    <col min="9724" max="9724" width="6.21875" style="15" customWidth="1"/>
    <col min="9725" max="9725" width="7.44140625" style="15" customWidth="1"/>
    <col min="9726" max="9726" width="12.44140625" style="15" customWidth="1"/>
    <col min="9727" max="9727" width="10" style="15"/>
    <col min="9728" max="9728" width="13.109375" style="15" customWidth="1"/>
    <col min="9729" max="9729" width="10.88671875" style="15" customWidth="1"/>
    <col min="9730" max="9730" width="11.21875" style="15" customWidth="1"/>
    <col min="9731" max="9731" width="11.88671875" style="15" customWidth="1"/>
    <col min="9732" max="9732" width="33.5546875" style="15" customWidth="1"/>
    <col min="9733" max="9733" width="16" style="15" customWidth="1"/>
    <col min="9734" max="9979" width="10" style="15"/>
    <col min="9980" max="9980" width="6.21875" style="15" customWidth="1"/>
    <col min="9981" max="9981" width="7.44140625" style="15" customWidth="1"/>
    <col min="9982" max="9982" width="12.44140625" style="15" customWidth="1"/>
    <col min="9983" max="9983" width="10" style="15"/>
    <col min="9984" max="9984" width="13.109375" style="15" customWidth="1"/>
    <col min="9985" max="9985" width="10.88671875" style="15" customWidth="1"/>
    <col min="9986" max="9986" width="11.21875" style="15" customWidth="1"/>
    <col min="9987" max="9987" width="11.88671875" style="15" customWidth="1"/>
    <col min="9988" max="9988" width="33.5546875" style="15" customWidth="1"/>
    <col min="9989" max="9989" width="16" style="15" customWidth="1"/>
    <col min="9990" max="10235" width="10" style="15"/>
    <col min="10236" max="10236" width="6.21875" style="15" customWidth="1"/>
    <col min="10237" max="10237" width="7.44140625" style="15" customWidth="1"/>
    <col min="10238" max="10238" width="12.44140625" style="15" customWidth="1"/>
    <col min="10239" max="10239" width="10" style="15"/>
    <col min="10240" max="10240" width="13.109375" style="15" customWidth="1"/>
    <col min="10241" max="10241" width="10.88671875" style="15" customWidth="1"/>
    <col min="10242" max="10242" width="11.21875" style="15" customWidth="1"/>
    <col min="10243" max="10243" width="11.88671875" style="15" customWidth="1"/>
    <col min="10244" max="10244" width="33.5546875" style="15" customWidth="1"/>
    <col min="10245" max="10245" width="16" style="15" customWidth="1"/>
    <col min="10246" max="10491" width="10" style="15"/>
    <col min="10492" max="10492" width="6.21875" style="15" customWidth="1"/>
    <col min="10493" max="10493" width="7.44140625" style="15" customWidth="1"/>
    <col min="10494" max="10494" width="12.44140625" style="15" customWidth="1"/>
    <col min="10495" max="10495" width="10" style="15"/>
    <col min="10496" max="10496" width="13.109375" style="15" customWidth="1"/>
    <col min="10497" max="10497" width="10.88671875" style="15" customWidth="1"/>
    <col min="10498" max="10498" width="11.21875" style="15" customWidth="1"/>
    <col min="10499" max="10499" width="11.88671875" style="15" customWidth="1"/>
    <col min="10500" max="10500" width="33.5546875" style="15" customWidth="1"/>
    <col min="10501" max="10501" width="16" style="15" customWidth="1"/>
    <col min="10502" max="10747" width="10" style="15"/>
    <col min="10748" max="10748" width="6.21875" style="15" customWidth="1"/>
    <col min="10749" max="10749" width="7.44140625" style="15" customWidth="1"/>
    <col min="10750" max="10750" width="12.44140625" style="15" customWidth="1"/>
    <col min="10751" max="10751" width="10" style="15"/>
    <col min="10752" max="10752" width="13.109375" style="15" customWidth="1"/>
    <col min="10753" max="10753" width="10.88671875" style="15" customWidth="1"/>
    <col min="10754" max="10754" width="11.21875" style="15" customWidth="1"/>
    <col min="10755" max="10755" width="11.88671875" style="15" customWidth="1"/>
    <col min="10756" max="10756" width="33.5546875" style="15" customWidth="1"/>
    <col min="10757" max="10757" width="16" style="15" customWidth="1"/>
    <col min="10758" max="11003" width="10" style="15"/>
    <col min="11004" max="11004" width="6.21875" style="15" customWidth="1"/>
    <col min="11005" max="11005" width="7.44140625" style="15" customWidth="1"/>
    <col min="11006" max="11006" width="12.44140625" style="15" customWidth="1"/>
    <col min="11007" max="11007" width="10" style="15"/>
    <col min="11008" max="11008" width="13.109375" style="15" customWidth="1"/>
    <col min="11009" max="11009" width="10.88671875" style="15" customWidth="1"/>
    <col min="11010" max="11010" width="11.21875" style="15" customWidth="1"/>
    <col min="11011" max="11011" width="11.88671875" style="15" customWidth="1"/>
    <col min="11012" max="11012" width="33.5546875" style="15" customWidth="1"/>
    <col min="11013" max="11013" width="16" style="15" customWidth="1"/>
    <col min="11014" max="11259" width="10" style="15"/>
    <col min="11260" max="11260" width="6.21875" style="15" customWidth="1"/>
    <col min="11261" max="11261" width="7.44140625" style="15" customWidth="1"/>
    <col min="11262" max="11262" width="12.44140625" style="15" customWidth="1"/>
    <col min="11263" max="11263" width="10" style="15"/>
    <col min="11264" max="11264" width="13.109375" style="15" customWidth="1"/>
    <col min="11265" max="11265" width="10.88671875" style="15" customWidth="1"/>
    <col min="11266" max="11266" width="11.21875" style="15" customWidth="1"/>
    <col min="11267" max="11267" width="11.88671875" style="15" customWidth="1"/>
    <col min="11268" max="11268" width="33.5546875" style="15" customWidth="1"/>
    <col min="11269" max="11269" width="16" style="15" customWidth="1"/>
    <col min="11270" max="11515" width="10" style="15"/>
    <col min="11516" max="11516" width="6.21875" style="15" customWidth="1"/>
    <col min="11517" max="11517" width="7.44140625" style="15" customWidth="1"/>
    <col min="11518" max="11518" width="12.44140625" style="15" customWidth="1"/>
    <col min="11519" max="11519" width="10" style="15"/>
    <col min="11520" max="11520" width="13.109375" style="15" customWidth="1"/>
    <col min="11521" max="11521" width="10.88671875" style="15" customWidth="1"/>
    <col min="11522" max="11522" width="11.21875" style="15" customWidth="1"/>
    <col min="11523" max="11523" width="11.88671875" style="15" customWidth="1"/>
    <col min="11524" max="11524" width="33.5546875" style="15" customWidth="1"/>
    <col min="11525" max="11525" width="16" style="15" customWidth="1"/>
    <col min="11526" max="11771" width="10" style="15"/>
    <col min="11772" max="11772" width="6.21875" style="15" customWidth="1"/>
    <col min="11773" max="11773" width="7.44140625" style="15" customWidth="1"/>
    <col min="11774" max="11774" width="12.44140625" style="15" customWidth="1"/>
    <col min="11775" max="11775" width="10" style="15"/>
    <col min="11776" max="11776" width="13.109375" style="15" customWidth="1"/>
    <col min="11777" max="11777" width="10.88671875" style="15" customWidth="1"/>
    <col min="11778" max="11778" width="11.21875" style="15" customWidth="1"/>
    <col min="11779" max="11779" width="11.88671875" style="15" customWidth="1"/>
    <col min="11780" max="11780" width="33.5546875" style="15" customWidth="1"/>
    <col min="11781" max="11781" width="16" style="15" customWidth="1"/>
    <col min="11782" max="12027" width="10" style="15"/>
    <col min="12028" max="12028" width="6.21875" style="15" customWidth="1"/>
    <col min="12029" max="12029" width="7.44140625" style="15" customWidth="1"/>
    <col min="12030" max="12030" width="12.44140625" style="15" customWidth="1"/>
    <col min="12031" max="12031" width="10" style="15"/>
    <col min="12032" max="12032" width="13.109375" style="15" customWidth="1"/>
    <col min="12033" max="12033" width="10.88671875" style="15" customWidth="1"/>
    <col min="12034" max="12034" width="11.21875" style="15" customWidth="1"/>
    <col min="12035" max="12035" width="11.88671875" style="15" customWidth="1"/>
    <col min="12036" max="12036" width="33.5546875" style="15" customWidth="1"/>
    <col min="12037" max="12037" width="16" style="15" customWidth="1"/>
    <col min="12038" max="12283" width="10" style="15"/>
    <col min="12284" max="12284" width="6.21875" style="15" customWidth="1"/>
    <col min="12285" max="12285" width="7.44140625" style="15" customWidth="1"/>
    <col min="12286" max="12286" width="12.44140625" style="15" customWidth="1"/>
    <col min="12287" max="12287" width="10" style="15"/>
    <col min="12288" max="12288" width="13.109375" style="15" customWidth="1"/>
    <col min="12289" max="12289" width="10.88671875" style="15" customWidth="1"/>
    <col min="12290" max="12290" width="11.21875" style="15" customWidth="1"/>
    <col min="12291" max="12291" width="11.88671875" style="15" customWidth="1"/>
    <col min="12292" max="12292" width="33.5546875" style="15" customWidth="1"/>
    <col min="12293" max="12293" width="16" style="15" customWidth="1"/>
    <col min="12294" max="12539" width="10" style="15"/>
    <col min="12540" max="12540" width="6.21875" style="15" customWidth="1"/>
    <col min="12541" max="12541" width="7.44140625" style="15" customWidth="1"/>
    <col min="12542" max="12542" width="12.44140625" style="15" customWidth="1"/>
    <col min="12543" max="12543" width="10" style="15"/>
    <col min="12544" max="12544" width="13.109375" style="15" customWidth="1"/>
    <col min="12545" max="12545" width="10.88671875" style="15" customWidth="1"/>
    <col min="12546" max="12546" width="11.21875" style="15" customWidth="1"/>
    <col min="12547" max="12547" width="11.88671875" style="15" customWidth="1"/>
    <col min="12548" max="12548" width="33.5546875" style="15" customWidth="1"/>
    <col min="12549" max="12549" width="16" style="15" customWidth="1"/>
    <col min="12550" max="12795" width="10" style="15"/>
    <col min="12796" max="12796" width="6.21875" style="15" customWidth="1"/>
    <col min="12797" max="12797" width="7.44140625" style="15" customWidth="1"/>
    <col min="12798" max="12798" width="12.44140625" style="15" customWidth="1"/>
    <col min="12799" max="12799" width="10" style="15"/>
    <col min="12800" max="12800" width="13.109375" style="15" customWidth="1"/>
    <col min="12801" max="12801" width="10.88671875" style="15" customWidth="1"/>
    <col min="12802" max="12802" width="11.21875" style="15" customWidth="1"/>
    <col min="12803" max="12803" width="11.88671875" style="15" customWidth="1"/>
    <col min="12804" max="12804" width="33.5546875" style="15" customWidth="1"/>
    <col min="12805" max="12805" width="16" style="15" customWidth="1"/>
    <col min="12806" max="13051" width="10" style="15"/>
    <col min="13052" max="13052" width="6.21875" style="15" customWidth="1"/>
    <col min="13053" max="13053" width="7.44140625" style="15" customWidth="1"/>
    <col min="13054" max="13054" width="12.44140625" style="15" customWidth="1"/>
    <col min="13055" max="13055" width="10" style="15"/>
    <col min="13056" max="13056" width="13.109375" style="15" customWidth="1"/>
    <col min="13057" max="13057" width="10.88671875" style="15" customWidth="1"/>
    <col min="13058" max="13058" width="11.21875" style="15" customWidth="1"/>
    <col min="13059" max="13059" width="11.88671875" style="15" customWidth="1"/>
    <col min="13060" max="13060" width="33.5546875" style="15" customWidth="1"/>
    <col min="13061" max="13061" width="16" style="15" customWidth="1"/>
    <col min="13062" max="13307" width="10" style="15"/>
    <col min="13308" max="13308" width="6.21875" style="15" customWidth="1"/>
    <col min="13309" max="13309" width="7.44140625" style="15" customWidth="1"/>
    <col min="13310" max="13310" width="12.44140625" style="15" customWidth="1"/>
    <col min="13311" max="13311" width="10" style="15"/>
    <col min="13312" max="13312" width="13.109375" style="15" customWidth="1"/>
    <col min="13313" max="13313" width="10.88671875" style="15" customWidth="1"/>
    <col min="13314" max="13314" width="11.21875" style="15" customWidth="1"/>
    <col min="13315" max="13315" width="11.88671875" style="15" customWidth="1"/>
    <col min="13316" max="13316" width="33.5546875" style="15" customWidth="1"/>
    <col min="13317" max="13317" width="16" style="15" customWidth="1"/>
    <col min="13318" max="13563" width="10" style="15"/>
    <col min="13564" max="13564" width="6.21875" style="15" customWidth="1"/>
    <col min="13565" max="13565" width="7.44140625" style="15" customWidth="1"/>
    <col min="13566" max="13566" width="12.44140625" style="15" customWidth="1"/>
    <col min="13567" max="13567" width="10" style="15"/>
    <col min="13568" max="13568" width="13.109375" style="15" customWidth="1"/>
    <col min="13569" max="13569" width="10.88671875" style="15" customWidth="1"/>
    <col min="13570" max="13570" width="11.21875" style="15" customWidth="1"/>
    <col min="13571" max="13571" width="11.88671875" style="15" customWidth="1"/>
    <col min="13572" max="13572" width="33.5546875" style="15" customWidth="1"/>
    <col min="13573" max="13573" width="16" style="15" customWidth="1"/>
    <col min="13574" max="13819" width="10" style="15"/>
    <col min="13820" max="13820" width="6.21875" style="15" customWidth="1"/>
    <col min="13821" max="13821" width="7.44140625" style="15" customWidth="1"/>
    <col min="13822" max="13822" width="12.44140625" style="15" customWidth="1"/>
    <col min="13823" max="13823" width="10" style="15"/>
    <col min="13824" max="13824" width="13.109375" style="15" customWidth="1"/>
    <col min="13825" max="13825" width="10.88671875" style="15" customWidth="1"/>
    <col min="13826" max="13826" width="11.21875" style="15" customWidth="1"/>
    <col min="13827" max="13827" width="11.88671875" style="15" customWidth="1"/>
    <col min="13828" max="13828" width="33.5546875" style="15" customWidth="1"/>
    <col min="13829" max="13829" width="16" style="15" customWidth="1"/>
    <col min="13830" max="14075" width="10" style="15"/>
    <col min="14076" max="14076" width="6.21875" style="15" customWidth="1"/>
    <col min="14077" max="14077" width="7.44140625" style="15" customWidth="1"/>
    <col min="14078" max="14078" width="12.44140625" style="15" customWidth="1"/>
    <col min="14079" max="14079" width="10" style="15"/>
    <col min="14080" max="14080" width="13.109375" style="15" customWidth="1"/>
    <col min="14081" max="14081" width="10.88671875" style="15" customWidth="1"/>
    <col min="14082" max="14082" width="11.21875" style="15" customWidth="1"/>
    <col min="14083" max="14083" width="11.88671875" style="15" customWidth="1"/>
    <col min="14084" max="14084" width="33.5546875" style="15" customWidth="1"/>
    <col min="14085" max="14085" width="16" style="15" customWidth="1"/>
    <col min="14086" max="14331" width="10" style="15"/>
    <col min="14332" max="14332" width="6.21875" style="15" customWidth="1"/>
    <col min="14333" max="14333" width="7.44140625" style="15" customWidth="1"/>
    <col min="14334" max="14334" width="12.44140625" style="15" customWidth="1"/>
    <col min="14335" max="14335" width="10" style="15"/>
    <col min="14336" max="14336" width="13.109375" style="15" customWidth="1"/>
    <col min="14337" max="14337" width="10.88671875" style="15" customWidth="1"/>
    <col min="14338" max="14338" width="11.21875" style="15" customWidth="1"/>
    <col min="14339" max="14339" width="11.88671875" style="15" customWidth="1"/>
    <col min="14340" max="14340" width="33.5546875" style="15" customWidth="1"/>
    <col min="14341" max="14341" width="16" style="15" customWidth="1"/>
    <col min="14342" max="14587" width="10" style="15"/>
    <col min="14588" max="14588" width="6.21875" style="15" customWidth="1"/>
    <col min="14589" max="14589" width="7.44140625" style="15" customWidth="1"/>
    <col min="14590" max="14590" width="12.44140625" style="15" customWidth="1"/>
    <col min="14591" max="14591" width="10" style="15"/>
    <col min="14592" max="14592" width="13.109375" style="15" customWidth="1"/>
    <col min="14593" max="14593" width="10.88671875" style="15" customWidth="1"/>
    <col min="14594" max="14594" width="11.21875" style="15" customWidth="1"/>
    <col min="14595" max="14595" width="11.88671875" style="15" customWidth="1"/>
    <col min="14596" max="14596" width="33.5546875" style="15" customWidth="1"/>
    <col min="14597" max="14597" width="16" style="15" customWidth="1"/>
    <col min="14598" max="14843" width="10" style="15"/>
    <col min="14844" max="14844" width="6.21875" style="15" customWidth="1"/>
    <col min="14845" max="14845" width="7.44140625" style="15" customWidth="1"/>
    <col min="14846" max="14846" width="12.44140625" style="15" customWidth="1"/>
    <col min="14847" max="14847" width="10" style="15"/>
    <col min="14848" max="14848" width="13.109375" style="15" customWidth="1"/>
    <col min="14849" max="14849" width="10.88671875" style="15" customWidth="1"/>
    <col min="14850" max="14850" width="11.21875" style="15" customWidth="1"/>
    <col min="14851" max="14851" width="11.88671875" style="15" customWidth="1"/>
    <col min="14852" max="14852" width="33.5546875" style="15" customWidth="1"/>
    <col min="14853" max="14853" width="16" style="15" customWidth="1"/>
    <col min="14854" max="15099" width="10" style="15"/>
    <col min="15100" max="15100" width="6.21875" style="15" customWidth="1"/>
    <col min="15101" max="15101" width="7.44140625" style="15" customWidth="1"/>
    <col min="15102" max="15102" width="12.44140625" style="15" customWidth="1"/>
    <col min="15103" max="15103" width="10" style="15"/>
    <col min="15104" max="15104" width="13.109375" style="15" customWidth="1"/>
    <col min="15105" max="15105" width="10.88671875" style="15" customWidth="1"/>
    <col min="15106" max="15106" width="11.21875" style="15" customWidth="1"/>
    <col min="15107" max="15107" width="11.88671875" style="15" customWidth="1"/>
    <col min="15108" max="15108" width="33.5546875" style="15" customWidth="1"/>
    <col min="15109" max="15109" width="16" style="15" customWidth="1"/>
    <col min="15110" max="15355" width="10" style="15"/>
    <col min="15356" max="15356" width="6.21875" style="15" customWidth="1"/>
    <col min="15357" max="15357" width="7.44140625" style="15" customWidth="1"/>
    <col min="15358" max="15358" width="12.44140625" style="15" customWidth="1"/>
    <col min="15359" max="15359" width="10" style="15"/>
    <col min="15360" max="15360" width="13.109375" style="15" customWidth="1"/>
    <col min="15361" max="15361" width="10.88671875" style="15" customWidth="1"/>
    <col min="15362" max="15362" width="11.21875" style="15" customWidth="1"/>
    <col min="15363" max="15363" width="11.88671875" style="15" customWidth="1"/>
    <col min="15364" max="15364" width="33.5546875" style="15" customWidth="1"/>
    <col min="15365" max="15365" width="16" style="15" customWidth="1"/>
    <col min="15366" max="15611" width="10" style="15"/>
    <col min="15612" max="15612" width="6.21875" style="15" customWidth="1"/>
    <col min="15613" max="15613" width="7.44140625" style="15" customWidth="1"/>
    <col min="15614" max="15614" width="12.44140625" style="15" customWidth="1"/>
    <col min="15615" max="15615" width="10" style="15"/>
    <col min="15616" max="15616" width="13.109375" style="15" customWidth="1"/>
    <col min="15617" max="15617" width="10.88671875" style="15" customWidth="1"/>
    <col min="15618" max="15618" width="11.21875" style="15" customWidth="1"/>
    <col min="15619" max="15619" width="11.88671875" style="15" customWidth="1"/>
    <col min="15620" max="15620" width="33.5546875" style="15" customWidth="1"/>
    <col min="15621" max="15621" width="16" style="15" customWidth="1"/>
    <col min="15622" max="15867" width="10" style="15"/>
    <col min="15868" max="15868" width="6.21875" style="15" customWidth="1"/>
    <col min="15869" max="15869" width="7.44140625" style="15" customWidth="1"/>
    <col min="15870" max="15870" width="12.44140625" style="15" customWidth="1"/>
    <col min="15871" max="15871" width="10" style="15"/>
    <col min="15872" max="15872" width="13.109375" style="15" customWidth="1"/>
    <col min="15873" max="15873" width="10.88671875" style="15" customWidth="1"/>
    <col min="15874" max="15874" width="11.21875" style="15" customWidth="1"/>
    <col min="15875" max="15875" width="11.88671875" style="15" customWidth="1"/>
    <col min="15876" max="15876" width="33.5546875" style="15" customWidth="1"/>
    <col min="15877" max="15877" width="16" style="15" customWidth="1"/>
    <col min="15878" max="16123" width="10" style="15"/>
    <col min="16124" max="16124" width="6.21875" style="15" customWidth="1"/>
    <col min="16125" max="16125" width="7.44140625" style="15" customWidth="1"/>
    <col min="16126" max="16126" width="12.44140625" style="15" customWidth="1"/>
    <col min="16127" max="16127" width="10" style="15"/>
    <col min="16128" max="16128" width="13.109375" style="15" customWidth="1"/>
    <col min="16129" max="16129" width="10.88671875" style="15" customWidth="1"/>
    <col min="16130" max="16130" width="11.21875" style="15" customWidth="1"/>
    <col min="16131" max="16131" width="11.88671875" style="15" customWidth="1"/>
    <col min="16132" max="16132" width="33.5546875" style="15" customWidth="1"/>
    <col min="16133" max="16133" width="16" style="15" customWidth="1"/>
    <col min="16134" max="16384" width="10" style="15"/>
  </cols>
  <sheetData>
    <row r="1" spans="1:10" ht="27" customHeight="1" x14ac:dyDescent="0.15">
      <c r="A1" s="90" t="s">
        <v>181</v>
      </c>
      <c r="B1" s="90"/>
      <c r="C1" s="90"/>
      <c r="D1" s="90"/>
      <c r="E1" s="91"/>
      <c r="F1" s="91"/>
      <c r="G1" s="91"/>
      <c r="H1" s="90"/>
      <c r="I1" s="90"/>
      <c r="J1" s="18"/>
    </row>
    <row r="2" spans="1:10" ht="16.95" customHeight="1" x14ac:dyDescent="0.15">
      <c r="F2" s="16" t="s">
        <v>67</v>
      </c>
      <c r="G2" s="20">
        <v>1000</v>
      </c>
      <c r="H2" s="17" t="s">
        <v>68</v>
      </c>
      <c r="I2" s="26">
        <v>2100</v>
      </c>
      <c r="J2" s="17" t="s">
        <v>48</v>
      </c>
    </row>
    <row r="3" spans="1:10" ht="52.05" customHeight="1" x14ac:dyDescent="0.15">
      <c r="A3" s="21" t="s">
        <v>24</v>
      </c>
      <c r="B3" s="92" t="s">
        <v>69</v>
      </c>
      <c r="C3" s="92"/>
      <c r="D3" s="21" t="s">
        <v>36</v>
      </c>
      <c r="E3" s="22" t="s">
        <v>70</v>
      </c>
      <c r="F3" s="22" t="s">
        <v>71</v>
      </c>
      <c r="G3" s="22" t="s">
        <v>72</v>
      </c>
      <c r="H3" s="21" t="s">
        <v>73</v>
      </c>
      <c r="I3" s="52" t="s">
        <v>266</v>
      </c>
      <c r="J3" s="21" t="s">
        <v>29</v>
      </c>
    </row>
    <row r="4" spans="1:10" ht="28.05" customHeight="1" x14ac:dyDescent="0.15">
      <c r="A4" s="95">
        <v>1</v>
      </c>
      <c r="B4" s="95" t="s">
        <v>74</v>
      </c>
      <c r="C4" s="23" t="s">
        <v>75</v>
      </c>
      <c r="D4" s="21" t="s">
        <v>76</v>
      </c>
      <c r="E4" s="22">
        <f>(G2/10^3+I2*2/10^3)</f>
        <v>5.2</v>
      </c>
      <c r="F4" s="22"/>
      <c r="G4" s="22">
        <f t="shared" ref="G4:G20" si="0">E4*F4</f>
        <v>0</v>
      </c>
      <c r="H4" s="21"/>
      <c r="I4" s="52" t="s">
        <v>261</v>
      </c>
      <c r="J4" s="48" t="s">
        <v>114</v>
      </c>
    </row>
    <row r="5" spans="1:10" ht="28.05" customHeight="1" x14ac:dyDescent="0.15">
      <c r="A5" s="96"/>
      <c r="B5" s="96"/>
      <c r="C5" s="23" t="s">
        <v>125</v>
      </c>
      <c r="D5" s="21" t="s">
        <v>49</v>
      </c>
      <c r="E5" s="22">
        <f>E4*0.32</f>
        <v>1.6640000000000001</v>
      </c>
      <c r="F5" s="22"/>
      <c r="G5" s="22">
        <f t="shared" si="0"/>
        <v>0</v>
      </c>
      <c r="H5" s="21"/>
      <c r="I5" s="52" t="s">
        <v>263</v>
      </c>
      <c r="J5" s="48"/>
    </row>
    <row r="6" spans="1:10" ht="28.05" customHeight="1" x14ac:dyDescent="0.15">
      <c r="A6" s="96"/>
      <c r="B6" s="96"/>
      <c r="C6" s="23" t="s">
        <v>126</v>
      </c>
      <c r="D6" s="21" t="s">
        <v>127</v>
      </c>
      <c r="E6" s="22">
        <f>(G2*2/10^3+I2*2/10^3)*0.06*0.04</f>
        <v>1.4880000000000001E-2</v>
      </c>
      <c r="F6" s="22"/>
      <c r="G6" s="22">
        <f t="shared" si="0"/>
        <v>0</v>
      </c>
      <c r="H6" s="21"/>
      <c r="I6" s="52" t="s">
        <v>253</v>
      </c>
      <c r="J6" s="22"/>
    </row>
    <row r="7" spans="1:10" ht="28.05" customHeight="1" x14ac:dyDescent="0.15">
      <c r="A7" s="96"/>
      <c r="B7" s="96"/>
      <c r="C7" s="23" t="s">
        <v>80</v>
      </c>
      <c r="D7" s="21" t="s">
        <v>81</v>
      </c>
      <c r="E7" s="22">
        <v>1</v>
      </c>
      <c r="F7" s="22"/>
      <c r="G7" s="22">
        <f t="shared" si="0"/>
        <v>0</v>
      </c>
      <c r="H7" s="21"/>
      <c r="I7" s="52" t="s">
        <v>250</v>
      </c>
      <c r="J7" s="22"/>
    </row>
    <row r="8" spans="1:10" ht="28.05" customHeight="1" x14ac:dyDescent="0.15">
      <c r="A8" s="96"/>
      <c r="B8" s="96"/>
      <c r="C8" s="23" t="s">
        <v>82</v>
      </c>
      <c r="D8" s="21" t="s">
        <v>49</v>
      </c>
      <c r="E8" s="22">
        <f>(G2*2/10^3+I2*2/10^3)*0.1</f>
        <v>0.62000000000000011</v>
      </c>
      <c r="F8" s="22"/>
      <c r="G8" s="22">
        <f t="shared" si="0"/>
        <v>0</v>
      </c>
      <c r="H8" s="21"/>
      <c r="I8" s="52" t="s">
        <v>251</v>
      </c>
      <c r="J8" s="22"/>
    </row>
    <row r="9" spans="1:10" ht="28.05" customHeight="1" x14ac:dyDescent="0.15">
      <c r="A9" s="96"/>
      <c r="B9" s="96"/>
      <c r="C9" s="23" t="s">
        <v>83</v>
      </c>
      <c r="D9" s="21" t="s">
        <v>49</v>
      </c>
      <c r="E9" s="22">
        <f>(G2/10^3)*(I2/10^3)</f>
        <v>2.1</v>
      </c>
      <c r="F9" s="22"/>
      <c r="G9" s="22">
        <f t="shared" si="0"/>
        <v>0</v>
      </c>
      <c r="H9" s="21"/>
      <c r="I9" s="52" t="s">
        <v>252</v>
      </c>
      <c r="J9" s="22"/>
    </row>
    <row r="10" spans="1:10" ht="28.05" customHeight="1" x14ac:dyDescent="0.15">
      <c r="A10" s="96"/>
      <c r="B10" s="96"/>
      <c r="C10" s="23" t="s">
        <v>84</v>
      </c>
      <c r="D10" s="21" t="s">
        <v>49</v>
      </c>
      <c r="E10" s="22">
        <f>E9*2</f>
        <v>4.2</v>
      </c>
      <c r="F10" s="22"/>
      <c r="G10" s="22">
        <f t="shared" si="0"/>
        <v>0</v>
      </c>
      <c r="H10" s="21"/>
      <c r="I10" s="52" t="s">
        <v>253</v>
      </c>
      <c r="J10" s="22"/>
    </row>
    <row r="11" spans="1:10" ht="28.05" customHeight="1" x14ac:dyDescent="0.15">
      <c r="A11" s="96"/>
      <c r="B11" s="96"/>
      <c r="C11" s="23" t="s">
        <v>85</v>
      </c>
      <c r="D11" s="21" t="s">
        <v>76</v>
      </c>
      <c r="E11" s="22">
        <f>(G2*2/10^3)+(I2*2/10^3)</f>
        <v>6.2</v>
      </c>
      <c r="F11" s="22"/>
      <c r="G11" s="22">
        <f t="shared" si="0"/>
        <v>0</v>
      </c>
      <c r="H11" s="21"/>
      <c r="I11" s="52" t="s">
        <v>254</v>
      </c>
      <c r="J11" s="22"/>
    </row>
    <row r="12" spans="1:10" ht="28.05" customHeight="1" x14ac:dyDescent="0.15">
      <c r="A12" s="96"/>
      <c r="B12" s="96"/>
      <c r="C12" s="23" t="s">
        <v>86</v>
      </c>
      <c r="D12" s="21" t="s">
        <v>87</v>
      </c>
      <c r="E12" s="22">
        <v>1</v>
      </c>
      <c r="F12" s="22"/>
      <c r="G12" s="22">
        <f t="shared" si="0"/>
        <v>0</v>
      </c>
      <c r="H12" s="21"/>
      <c r="I12" s="52" t="s">
        <v>255</v>
      </c>
      <c r="J12" s="22"/>
    </row>
    <row r="13" spans="1:10" ht="28.05" customHeight="1" x14ac:dyDescent="0.15">
      <c r="A13" s="92">
        <v>2</v>
      </c>
      <c r="B13" s="92" t="s">
        <v>89</v>
      </c>
      <c r="C13" s="23" t="s">
        <v>90</v>
      </c>
      <c r="D13" s="21" t="s">
        <v>91</v>
      </c>
      <c r="E13" s="22">
        <v>3</v>
      </c>
      <c r="F13" s="22"/>
      <c r="G13" s="22">
        <f t="shared" si="0"/>
        <v>0</v>
      </c>
      <c r="H13" s="21"/>
      <c r="I13" s="52" t="s">
        <v>256</v>
      </c>
      <c r="J13" s="106" t="s">
        <v>265</v>
      </c>
    </row>
    <row r="14" spans="1:10" ht="28.05" customHeight="1" x14ac:dyDescent="0.15">
      <c r="A14" s="92"/>
      <c r="B14" s="92"/>
      <c r="C14" s="23" t="s">
        <v>92</v>
      </c>
      <c r="D14" s="21" t="s">
        <v>91</v>
      </c>
      <c r="E14" s="22">
        <v>1</v>
      </c>
      <c r="F14" s="22"/>
      <c r="G14" s="22">
        <f t="shared" si="0"/>
        <v>0</v>
      </c>
      <c r="H14" s="21"/>
      <c r="I14" s="52" t="s">
        <v>257</v>
      </c>
      <c r="J14" s="107"/>
    </row>
    <row r="15" spans="1:10" ht="28.05" customHeight="1" x14ac:dyDescent="0.15">
      <c r="A15" s="92"/>
      <c r="B15" s="92"/>
      <c r="C15" s="23" t="s">
        <v>93</v>
      </c>
      <c r="D15" s="21" t="s">
        <v>94</v>
      </c>
      <c r="E15" s="22">
        <v>1</v>
      </c>
      <c r="F15" s="22"/>
      <c r="G15" s="22">
        <f t="shared" si="0"/>
        <v>0</v>
      </c>
      <c r="H15" s="21"/>
      <c r="I15" s="52" t="s">
        <v>258</v>
      </c>
      <c r="J15" s="107"/>
    </row>
    <row r="16" spans="1:10" ht="28.05" customHeight="1" x14ac:dyDescent="0.15">
      <c r="A16" s="92"/>
      <c r="B16" s="92"/>
      <c r="C16" s="21" t="s">
        <v>95</v>
      </c>
      <c r="D16" s="21" t="s">
        <v>91</v>
      </c>
      <c r="E16" s="22"/>
      <c r="F16" s="22"/>
      <c r="G16" s="22">
        <f t="shared" si="0"/>
        <v>0</v>
      </c>
      <c r="H16" s="21"/>
      <c r="I16" s="52" t="s">
        <v>259</v>
      </c>
      <c r="J16" s="107"/>
    </row>
    <row r="17" spans="1:10" ht="28.05" customHeight="1" x14ac:dyDescent="0.15">
      <c r="A17" s="92"/>
      <c r="B17" s="92"/>
      <c r="C17" s="21" t="s">
        <v>96</v>
      </c>
      <c r="D17" s="21" t="s">
        <v>91</v>
      </c>
      <c r="E17" s="22"/>
      <c r="F17" s="22"/>
      <c r="G17" s="22">
        <f t="shared" si="0"/>
        <v>0</v>
      </c>
      <c r="H17" s="21"/>
      <c r="I17" s="52" t="s">
        <v>260</v>
      </c>
      <c r="J17" s="108"/>
    </row>
    <row r="18" spans="1:10" ht="28.05" customHeight="1" x14ac:dyDescent="0.15">
      <c r="A18" s="21">
        <v>3</v>
      </c>
      <c r="B18" s="93" t="s">
        <v>97</v>
      </c>
      <c r="C18" s="94"/>
      <c r="D18" s="21" t="s">
        <v>87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3" t="s">
        <v>98</v>
      </c>
      <c r="C19" s="94"/>
      <c r="D19" s="21" t="s">
        <v>49</v>
      </c>
      <c r="E19" s="22">
        <f>E9</f>
        <v>2.1</v>
      </c>
      <c r="F19" s="22"/>
      <c r="G19" s="22">
        <f t="shared" si="0"/>
        <v>0</v>
      </c>
      <c r="H19" s="21"/>
      <c r="I19" s="21"/>
      <c r="J19" s="21"/>
    </row>
    <row r="20" spans="1:10" ht="28.05" customHeight="1" x14ac:dyDescent="0.15">
      <c r="A20" s="21">
        <v>5</v>
      </c>
      <c r="B20" s="92" t="s">
        <v>99</v>
      </c>
      <c r="C20" s="92"/>
      <c r="D20" s="21" t="s">
        <v>49</v>
      </c>
      <c r="E20" s="22">
        <f>E19</f>
        <v>2.1</v>
      </c>
      <c r="F20" s="22"/>
      <c r="G20" s="22">
        <f t="shared" si="0"/>
        <v>0</v>
      </c>
      <c r="H20" s="21"/>
      <c r="I20" s="21"/>
      <c r="J20" s="21"/>
    </row>
    <row r="21" spans="1:10" ht="28.05" customHeight="1" x14ac:dyDescent="0.15">
      <c r="A21" s="21" t="s">
        <v>100</v>
      </c>
      <c r="B21" s="97" t="s">
        <v>101</v>
      </c>
      <c r="C21" s="98"/>
      <c r="D21" s="98"/>
      <c r="E21" s="99"/>
      <c r="F21" s="100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102</v>
      </c>
      <c r="B22" s="97" t="s">
        <v>103</v>
      </c>
      <c r="C22" s="98"/>
      <c r="D22" s="98"/>
      <c r="E22" s="100"/>
      <c r="F22" s="24">
        <v>0.09</v>
      </c>
      <c r="G22" s="22">
        <f>F22*G21</f>
        <v>0</v>
      </c>
      <c r="H22" s="21"/>
      <c r="I22" s="21"/>
      <c r="J22" s="21"/>
    </row>
    <row r="23" spans="1:10" ht="28.05" customHeight="1" x14ac:dyDescent="0.15">
      <c r="A23" s="21" t="s">
        <v>104</v>
      </c>
      <c r="B23" s="97" t="s">
        <v>105</v>
      </c>
      <c r="C23" s="98"/>
      <c r="D23" s="98"/>
      <c r="E23" s="100"/>
      <c r="F23" s="24">
        <v>0.13</v>
      </c>
      <c r="G23" s="22">
        <f>(G21+G22)*F23</f>
        <v>0</v>
      </c>
      <c r="H23" s="21"/>
      <c r="I23" s="21"/>
      <c r="J23" s="21"/>
    </row>
    <row r="24" spans="1:10" ht="28.05" customHeight="1" x14ac:dyDescent="0.15">
      <c r="A24" s="21" t="s">
        <v>106</v>
      </c>
      <c r="B24" s="97" t="s">
        <v>107</v>
      </c>
      <c r="C24" s="98"/>
      <c r="D24" s="98"/>
      <c r="E24" s="99"/>
      <c r="F24" s="100"/>
      <c r="G24" s="22">
        <f>SUM(G21:G23)</f>
        <v>0</v>
      </c>
      <c r="H24" s="21"/>
      <c r="I24" s="21"/>
      <c r="J24" s="21"/>
    </row>
    <row r="25" spans="1:10" ht="37.950000000000003" customHeight="1" x14ac:dyDescent="0.15">
      <c r="A25" s="92" t="s">
        <v>108</v>
      </c>
      <c r="B25" s="92"/>
      <c r="C25" s="92"/>
      <c r="D25" s="92"/>
      <c r="E25" s="101"/>
      <c r="F25" s="101"/>
      <c r="G25" s="25">
        <f>G24/((G2/10^3)*(I2/10^3))</f>
        <v>0</v>
      </c>
      <c r="H25" s="21"/>
      <c r="I25" s="21"/>
      <c r="J25" s="21"/>
    </row>
    <row r="26" spans="1:10" ht="27" customHeight="1" x14ac:dyDescent="0.15">
      <c r="A26" s="90" t="s">
        <v>181</v>
      </c>
      <c r="B26" s="90"/>
      <c r="C26" s="90"/>
      <c r="D26" s="90"/>
      <c r="E26" s="91"/>
      <c r="F26" s="91"/>
      <c r="G26" s="91"/>
      <c r="H26" s="90"/>
      <c r="I26" s="90"/>
      <c r="J26" s="18"/>
    </row>
    <row r="27" spans="1:10" ht="16.95" customHeight="1" x14ac:dyDescent="0.15">
      <c r="F27" s="16" t="s">
        <v>67</v>
      </c>
      <c r="G27" s="20">
        <v>1200</v>
      </c>
      <c r="H27" s="17" t="s">
        <v>68</v>
      </c>
      <c r="I27" s="26">
        <v>2100</v>
      </c>
      <c r="J27" s="17" t="s">
        <v>109</v>
      </c>
    </row>
    <row r="28" spans="1:10" ht="52.05" customHeight="1" x14ac:dyDescent="0.15">
      <c r="A28" s="21" t="s">
        <v>24</v>
      </c>
      <c r="B28" s="92" t="s">
        <v>69</v>
      </c>
      <c r="C28" s="92"/>
      <c r="D28" s="21" t="s">
        <v>36</v>
      </c>
      <c r="E28" s="22" t="s">
        <v>70</v>
      </c>
      <c r="F28" s="22" t="s">
        <v>71</v>
      </c>
      <c r="G28" s="22" t="s">
        <v>72</v>
      </c>
      <c r="H28" s="21" t="s">
        <v>73</v>
      </c>
      <c r="I28" s="52" t="s">
        <v>266</v>
      </c>
      <c r="J28" s="21" t="s">
        <v>29</v>
      </c>
    </row>
    <row r="29" spans="1:10" ht="28.05" customHeight="1" x14ac:dyDescent="0.15">
      <c r="A29" s="95">
        <v>1</v>
      </c>
      <c r="B29" s="95" t="s">
        <v>74</v>
      </c>
      <c r="C29" s="23" t="s">
        <v>75</v>
      </c>
      <c r="D29" s="21" t="s">
        <v>76</v>
      </c>
      <c r="E29" s="22">
        <f>(G27/10^3+I27*2/10^3)</f>
        <v>5.4</v>
      </c>
      <c r="F29" s="22"/>
      <c r="G29" s="22">
        <f t="shared" ref="G29:G45" si="1">E29*F29</f>
        <v>0</v>
      </c>
      <c r="H29" s="21"/>
      <c r="I29" s="52" t="s">
        <v>261</v>
      </c>
      <c r="J29" s="48" t="s">
        <v>114</v>
      </c>
    </row>
    <row r="30" spans="1:10" ht="28.05" customHeight="1" x14ac:dyDescent="0.15">
      <c r="A30" s="96"/>
      <c r="B30" s="96"/>
      <c r="C30" s="23" t="s">
        <v>125</v>
      </c>
      <c r="D30" s="21" t="s">
        <v>49</v>
      </c>
      <c r="E30" s="22">
        <f>E29*0.32</f>
        <v>1.7280000000000002</v>
      </c>
      <c r="F30" s="22"/>
      <c r="G30" s="22">
        <f t="shared" si="1"/>
        <v>0</v>
      </c>
      <c r="H30" s="21"/>
      <c r="I30" s="52" t="s">
        <v>263</v>
      </c>
      <c r="J30" s="48"/>
    </row>
    <row r="31" spans="1:10" ht="28.05" customHeight="1" x14ac:dyDescent="0.15">
      <c r="A31" s="96"/>
      <c r="B31" s="96"/>
      <c r="C31" s="23" t="s">
        <v>126</v>
      </c>
      <c r="D31" s="21" t="s">
        <v>127</v>
      </c>
      <c r="E31" s="22">
        <f>(G27*2/10^3+I27*2/10^3)*0.06*0.04</f>
        <v>1.584E-2</v>
      </c>
      <c r="F31" s="22"/>
      <c r="G31" s="22">
        <f t="shared" si="1"/>
        <v>0</v>
      </c>
      <c r="H31" s="21"/>
      <c r="I31" s="52" t="s">
        <v>253</v>
      </c>
      <c r="J31" s="22"/>
    </row>
    <row r="32" spans="1:10" ht="28.05" customHeight="1" x14ac:dyDescent="0.15">
      <c r="A32" s="96"/>
      <c r="B32" s="96"/>
      <c r="C32" s="23" t="s">
        <v>80</v>
      </c>
      <c r="D32" s="21" t="s">
        <v>81</v>
      </c>
      <c r="E32" s="22">
        <v>3</v>
      </c>
      <c r="F32" s="22"/>
      <c r="G32" s="22">
        <f t="shared" si="1"/>
        <v>0</v>
      </c>
      <c r="H32" s="21"/>
      <c r="I32" s="52" t="s">
        <v>250</v>
      </c>
      <c r="J32" s="22"/>
    </row>
    <row r="33" spans="1:10" ht="28.05" customHeight="1" x14ac:dyDescent="0.15">
      <c r="A33" s="96"/>
      <c r="B33" s="96"/>
      <c r="C33" s="23" t="s">
        <v>82</v>
      </c>
      <c r="D33" s="21" t="s">
        <v>49</v>
      </c>
      <c r="E33" s="22">
        <f>(G27*2/10^3+I27*2/10^3)*0.1</f>
        <v>0.66</v>
      </c>
      <c r="F33" s="22"/>
      <c r="G33" s="22">
        <f t="shared" si="1"/>
        <v>0</v>
      </c>
      <c r="H33" s="21"/>
      <c r="I33" s="52" t="s">
        <v>251</v>
      </c>
      <c r="J33" s="22"/>
    </row>
    <row r="34" spans="1:10" ht="28.05" customHeight="1" x14ac:dyDescent="0.15">
      <c r="A34" s="96"/>
      <c r="B34" s="96"/>
      <c r="C34" s="23" t="s">
        <v>83</v>
      </c>
      <c r="D34" s="21" t="s">
        <v>49</v>
      </c>
      <c r="E34" s="22">
        <f>(G27/10^3)*(I27/10^3)</f>
        <v>2.52</v>
      </c>
      <c r="F34" s="22"/>
      <c r="G34" s="22">
        <f t="shared" si="1"/>
        <v>0</v>
      </c>
      <c r="H34" s="21"/>
      <c r="I34" s="52" t="s">
        <v>252</v>
      </c>
      <c r="J34" s="22"/>
    </row>
    <row r="35" spans="1:10" ht="28.05" customHeight="1" x14ac:dyDescent="0.15">
      <c r="A35" s="96"/>
      <c r="B35" s="96"/>
      <c r="C35" s="23" t="s">
        <v>84</v>
      </c>
      <c r="D35" s="21" t="s">
        <v>49</v>
      </c>
      <c r="E35" s="22">
        <f>E34*2</f>
        <v>5.04</v>
      </c>
      <c r="F35" s="22"/>
      <c r="G35" s="22">
        <f t="shared" si="1"/>
        <v>0</v>
      </c>
      <c r="H35" s="21"/>
      <c r="I35" s="52" t="s">
        <v>253</v>
      </c>
      <c r="J35" s="22"/>
    </row>
    <row r="36" spans="1:10" ht="28.05" customHeight="1" x14ac:dyDescent="0.15">
      <c r="A36" s="96"/>
      <c r="B36" s="96"/>
      <c r="C36" s="23" t="s">
        <v>85</v>
      </c>
      <c r="D36" s="21" t="s">
        <v>76</v>
      </c>
      <c r="E36" s="22">
        <f>(G27*2/10^3)+(I27*2/10^3)</f>
        <v>6.6</v>
      </c>
      <c r="F36" s="22"/>
      <c r="G36" s="22">
        <f t="shared" si="1"/>
        <v>0</v>
      </c>
      <c r="H36" s="21"/>
      <c r="I36" s="52" t="s">
        <v>254</v>
      </c>
      <c r="J36" s="22"/>
    </row>
    <row r="37" spans="1:10" ht="28.05" customHeight="1" x14ac:dyDescent="0.15">
      <c r="A37" s="96"/>
      <c r="B37" s="96"/>
      <c r="C37" s="23" t="s">
        <v>86</v>
      </c>
      <c r="D37" s="21" t="s">
        <v>87</v>
      </c>
      <c r="E37" s="22">
        <v>1</v>
      </c>
      <c r="F37" s="22"/>
      <c r="G37" s="22">
        <f t="shared" si="1"/>
        <v>0</v>
      </c>
      <c r="H37" s="21"/>
      <c r="I37" s="52" t="s">
        <v>255</v>
      </c>
      <c r="J37" s="22"/>
    </row>
    <row r="38" spans="1:10" ht="28.05" customHeight="1" x14ac:dyDescent="0.15">
      <c r="A38" s="92">
        <v>2</v>
      </c>
      <c r="B38" s="92" t="s">
        <v>89</v>
      </c>
      <c r="C38" s="23" t="s">
        <v>90</v>
      </c>
      <c r="D38" s="21" t="s">
        <v>91</v>
      </c>
      <c r="E38" s="22">
        <v>6</v>
      </c>
      <c r="F38" s="22"/>
      <c r="G38" s="22">
        <f t="shared" si="1"/>
        <v>0</v>
      </c>
      <c r="H38" s="21"/>
      <c r="I38" s="52" t="s">
        <v>256</v>
      </c>
      <c r="J38" s="106" t="s">
        <v>265</v>
      </c>
    </row>
    <row r="39" spans="1:10" ht="28.05" customHeight="1" x14ac:dyDescent="0.15">
      <c r="A39" s="92"/>
      <c r="B39" s="92"/>
      <c r="C39" s="23" t="s">
        <v>92</v>
      </c>
      <c r="D39" s="21" t="s">
        <v>91</v>
      </c>
      <c r="E39" s="22">
        <v>2</v>
      </c>
      <c r="F39" s="22"/>
      <c r="G39" s="22">
        <f t="shared" si="1"/>
        <v>0</v>
      </c>
      <c r="H39" s="21"/>
      <c r="I39" s="52" t="s">
        <v>257</v>
      </c>
      <c r="J39" s="107"/>
    </row>
    <row r="40" spans="1:10" ht="28.05" customHeight="1" x14ac:dyDescent="0.15">
      <c r="A40" s="92"/>
      <c r="B40" s="92"/>
      <c r="C40" s="23" t="s">
        <v>93</v>
      </c>
      <c r="D40" s="21" t="s">
        <v>94</v>
      </c>
      <c r="E40" s="22">
        <v>1</v>
      </c>
      <c r="F40" s="22"/>
      <c r="G40" s="22">
        <f t="shared" si="1"/>
        <v>0</v>
      </c>
      <c r="H40" s="21"/>
      <c r="I40" s="52" t="s">
        <v>258</v>
      </c>
      <c r="J40" s="107"/>
    </row>
    <row r="41" spans="1:10" ht="28.05" customHeight="1" x14ac:dyDescent="0.15">
      <c r="A41" s="92"/>
      <c r="B41" s="92"/>
      <c r="C41" s="21" t="s">
        <v>95</v>
      </c>
      <c r="D41" s="21" t="s">
        <v>91</v>
      </c>
      <c r="E41" s="22">
        <v>1</v>
      </c>
      <c r="F41" s="22"/>
      <c r="G41" s="22">
        <f t="shared" si="1"/>
        <v>0</v>
      </c>
      <c r="H41" s="21"/>
      <c r="I41" s="52" t="s">
        <v>259</v>
      </c>
      <c r="J41" s="107"/>
    </row>
    <row r="42" spans="1:10" ht="28.05" customHeight="1" x14ac:dyDescent="0.15">
      <c r="A42" s="92"/>
      <c r="B42" s="92"/>
      <c r="C42" s="21" t="s">
        <v>96</v>
      </c>
      <c r="D42" s="21" t="s">
        <v>91</v>
      </c>
      <c r="E42" s="22">
        <v>2</v>
      </c>
      <c r="F42" s="22"/>
      <c r="G42" s="22">
        <f t="shared" si="1"/>
        <v>0</v>
      </c>
      <c r="H42" s="21"/>
      <c r="I42" s="52" t="s">
        <v>260</v>
      </c>
      <c r="J42" s="108"/>
    </row>
    <row r="43" spans="1:10" ht="28.05" customHeight="1" x14ac:dyDescent="0.15">
      <c r="A43" s="21">
        <v>3</v>
      </c>
      <c r="B43" s="93" t="s">
        <v>97</v>
      </c>
      <c r="C43" s="94"/>
      <c r="D43" s="21" t="s">
        <v>87</v>
      </c>
      <c r="E43" s="22">
        <v>1</v>
      </c>
      <c r="F43" s="22"/>
      <c r="G43" s="22">
        <f t="shared" si="1"/>
        <v>0</v>
      </c>
      <c r="H43" s="21"/>
      <c r="I43" s="21"/>
      <c r="J43" s="21"/>
    </row>
    <row r="44" spans="1:10" ht="28.05" customHeight="1" x14ac:dyDescent="0.15">
      <c r="A44" s="21">
        <v>4</v>
      </c>
      <c r="B44" s="93" t="s">
        <v>98</v>
      </c>
      <c r="C44" s="94"/>
      <c r="D44" s="21" t="s">
        <v>49</v>
      </c>
      <c r="E44" s="22">
        <f>E34</f>
        <v>2.52</v>
      </c>
      <c r="F44" s="22"/>
      <c r="G44" s="22">
        <f t="shared" si="1"/>
        <v>0</v>
      </c>
      <c r="H44" s="21"/>
      <c r="I44" s="21"/>
      <c r="J44" s="21"/>
    </row>
    <row r="45" spans="1:10" ht="28.05" customHeight="1" x14ac:dyDescent="0.15">
      <c r="A45" s="21">
        <v>5</v>
      </c>
      <c r="B45" s="92" t="s">
        <v>99</v>
      </c>
      <c r="C45" s="92"/>
      <c r="D45" s="21" t="s">
        <v>49</v>
      </c>
      <c r="E45" s="22">
        <f>E44</f>
        <v>2.52</v>
      </c>
      <c r="F45" s="22"/>
      <c r="G45" s="22">
        <f t="shared" si="1"/>
        <v>0</v>
      </c>
      <c r="H45" s="21"/>
      <c r="I45" s="21"/>
      <c r="J45" s="21"/>
    </row>
    <row r="46" spans="1:10" ht="28.05" customHeight="1" x14ac:dyDescent="0.15">
      <c r="A46" s="21" t="s">
        <v>100</v>
      </c>
      <c r="B46" s="97" t="s">
        <v>101</v>
      </c>
      <c r="C46" s="98"/>
      <c r="D46" s="98"/>
      <c r="E46" s="99"/>
      <c r="F46" s="100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102</v>
      </c>
      <c r="B47" s="97" t="s">
        <v>103</v>
      </c>
      <c r="C47" s="98"/>
      <c r="D47" s="98"/>
      <c r="E47" s="100"/>
      <c r="F47" s="24">
        <v>0.09</v>
      </c>
      <c r="G47" s="22">
        <f>F47*G46</f>
        <v>0</v>
      </c>
      <c r="H47" s="21"/>
      <c r="I47" s="21"/>
      <c r="J47" s="21"/>
    </row>
    <row r="48" spans="1:10" ht="28.05" customHeight="1" x14ac:dyDescent="0.15">
      <c r="A48" s="21" t="s">
        <v>104</v>
      </c>
      <c r="B48" s="97" t="s">
        <v>105</v>
      </c>
      <c r="C48" s="98"/>
      <c r="D48" s="98"/>
      <c r="E48" s="100"/>
      <c r="F48" s="24">
        <v>0.13</v>
      </c>
      <c r="G48" s="22">
        <f>(G46+G47)*F48</f>
        <v>0</v>
      </c>
      <c r="H48" s="21"/>
      <c r="I48" s="21"/>
      <c r="J48" s="21"/>
    </row>
    <row r="49" spans="1:10" ht="28.05" customHeight="1" x14ac:dyDescent="0.15">
      <c r="A49" s="21" t="s">
        <v>106</v>
      </c>
      <c r="B49" s="97" t="s">
        <v>107</v>
      </c>
      <c r="C49" s="98"/>
      <c r="D49" s="98"/>
      <c r="E49" s="99"/>
      <c r="F49" s="100"/>
      <c r="G49" s="22">
        <f>SUM(G46:G48)</f>
        <v>0</v>
      </c>
      <c r="H49" s="21"/>
      <c r="I49" s="21"/>
      <c r="J49" s="21"/>
    </row>
    <row r="50" spans="1:10" ht="37.950000000000003" customHeight="1" x14ac:dyDescent="0.15">
      <c r="A50" s="92" t="s">
        <v>108</v>
      </c>
      <c r="B50" s="92"/>
      <c r="C50" s="92"/>
      <c r="D50" s="92"/>
      <c r="E50" s="101"/>
      <c r="F50" s="101"/>
      <c r="G50" s="25">
        <f>G49/((G27/10^3)*(I27/10^3))</f>
        <v>0</v>
      </c>
      <c r="H50" s="21"/>
      <c r="I50" s="21"/>
      <c r="J50" s="21"/>
    </row>
    <row r="51" spans="1:10" ht="27" customHeight="1" x14ac:dyDescent="0.15">
      <c r="A51" s="90" t="s">
        <v>182</v>
      </c>
      <c r="B51" s="90"/>
      <c r="C51" s="90"/>
      <c r="D51" s="90"/>
      <c r="E51" s="91"/>
      <c r="F51" s="91"/>
      <c r="G51" s="91"/>
      <c r="H51" s="90"/>
      <c r="I51" s="90"/>
      <c r="J51" s="18"/>
    </row>
    <row r="52" spans="1:10" ht="16.95" customHeight="1" x14ac:dyDescent="0.15">
      <c r="F52" s="16" t="s">
        <v>67</v>
      </c>
      <c r="G52" s="20">
        <v>1000</v>
      </c>
      <c r="H52" s="17" t="s">
        <v>68</v>
      </c>
      <c r="I52" s="26">
        <v>2100</v>
      </c>
      <c r="J52" s="17" t="s">
        <v>48</v>
      </c>
    </row>
    <row r="53" spans="1:10" ht="52.05" customHeight="1" x14ac:dyDescent="0.15">
      <c r="A53" s="21" t="s">
        <v>24</v>
      </c>
      <c r="B53" s="92" t="s">
        <v>69</v>
      </c>
      <c r="C53" s="92"/>
      <c r="D53" s="21" t="s">
        <v>36</v>
      </c>
      <c r="E53" s="22" t="s">
        <v>70</v>
      </c>
      <c r="F53" s="22" t="s">
        <v>71</v>
      </c>
      <c r="G53" s="22" t="s">
        <v>72</v>
      </c>
      <c r="H53" s="21" t="s">
        <v>73</v>
      </c>
      <c r="I53" s="52" t="s">
        <v>266</v>
      </c>
      <c r="J53" s="21" t="s">
        <v>29</v>
      </c>
    </row>
    <row r="54" spans="1:10" ht="28.05" customHeight="1" x14ac:dyDescent="0.15">
      <c r="A54" s="95">
        <v>1</v>
      </c>
      <c r="B54" s="95" t="s">
        <v>74</v>
      </c>
      <c r="C54" s="23" t="s">
        <v>75</v>
      </c>
      <c r="D54" s="21" t="s">
        <v>76</v>
      </c>
      <c r="E54" s="22">
        <f>(G52/10^3+I52*2/10^3)</f>
        <v>5.2</v>
      </c>
      <c r="F54" s="22"/>
      <c r="G54" s="22">
        <f t="shared" ref="G54:G70" si="2">E54*F54</f>
        <v>0</v>
      </c>
      <c r="H54" s="21"/>
      <c r="I54" s="52" t="s">
        <v>261</v>
      </c>
      <c r="J54" s="48" t="s">
        <v>114</v>
      </c>
    </row>
    <row r="55" spans="1:10" ht="28.05" customHeight="1" x14ac:dyDescent="0.15">
      <c r="A55" s="96"/>
      <c r="B55" s="96"/>
      <c r="C55" s="23" t="s">
        <v>125</v>
      </c>
      <c r="D55" s="21" t="s">
        <v>49</v>
      </c>
      <c r="E55" s="22">
        <f>E54*0.32</f>
        <v>1.6640000000000001</v>
      </c>
      <c r="F55" s="22"/>
      <c r="G55" s="22">
        <f t="shared" si="2"/>
        <v>0</v>
      </c>
      <c r="H55" s="21"/>
      <c r="I55" s="52" t="s">
        <v>263</v>
      </c>
      <c r="J55" s="48"/>
    </row>
    <row r="56" spans="1:10" ht="28.05" customHeight="1" x14ac:dyDescent="0.15">
      <c r="A56" s="96"/>
      <c r="B56" s="96"/>
      <c r="C56" s="23" t="s">
        <v>126</v>
      </c>
      <c r="D56" s="21" t="s">
        <v>127</v>
      </c>
      <c r="E56" s="22">
        <f>(G52*2/10^3+I52*2/10^3)*0.06*0.04</f>
        <v>1.4880000000000001E-2</v>
      </c>
      <c r="F56" s="22"/>
      <c r="G56" s="22">
        <f t="shared" si="2"/>
        <v>0</v>
      </c>
      <c r="H56" s="21"/>
      <c r="I56" s="52" t="s">
        <v>253</v>
      </c>
      <c r="J56" s="22"/>
    </row>
    <row r="57" spans="1:10" ht="28.05" customHeight="1" x14ac:dyDescent="0.15">
      <c r="A57" s="96"/>
      <c r="B57" s="96"/>
      <c r="C57" s="23" t="s">
        <v>80</v>
      </c>
      <c r="D57" s="21" t="s">
        <v>81</v>
      </c>
      <c r="E57" s="22">
        <v>1</v>
      </c>
      <c r="F57" s="22"/>
      <c r="G57" s="22">
        <f t="shared" si="2"/>
        <v>0</v>
      </c>
      <c r="H57" s="21"/>
      <c r="I57" s="52" t="s">
        <v>250</v>
      </c>
      <c r="J57" s="22"/>
    </row>
    <row r="58" spans="1:10" ht="28.05" customHeight="1" x14ac:dyDescent="0.15">
      <c r="A58" s="96"/>
      <c r="B58" s="96"/>
      <c r="C58" s="23" t="s">
        <v>82</v>
      </c>
      <c r="D58" s="21" t="s">
        <v>49</v>
      </c>
      <c r="E58" s="22">
        <f>(G52*2/10^3+I52*2/10^3)*0.1</f>
        <v>0.62000000000000011</v>
      </c>
      <c r="F58" s="22"/>
      <c r="G58" s="22">
        <f t="shared" si="2"/>
        <v>0</v>
      </c>
      <c r="H58" s="21"/>
      <c r="I58" s="52" t="s">
        <v>251</v>
      </c>
      <c r="J58" s="22"/>
    </row>
    <row r="59" spans="1:10" ht="28.05" customHeight="1" x14ac:dyDescent="0.15">
      <c r="A59" s="96"/>
      <c r="B59" s="96"/>
      <c r="C59" s="23" t="s">
        <v>83</v>
      </c>
      <c r="D59" s="21" t="s">
        <v>49</v>
      </c>
      <c r="E59" s="22">
        <f>(G52/10^3)*(I52/10^3)</f>
        <v>2.1</v>
      </c>
      <c r="F59" s="22"/>
      <c r="G59" s="22">
        <f t="shared" si="2"/>
        <v>0</v>
      </c>
      <c r="H59" s="21"/>
      <c r="I59" s="52" t="s">
        <v>252</v>
      </c>
      <c r="J59" s="22"/>
    </row>
    <row r="60" spans="1:10" ht="28.05" customHeight="1" x14ac:dyDescent="0.15">
      <c r="A60" s="96"/>
      <c r="B60" s="96"/>
      <c r="C60" s="23" t="s">
        <v>84</v>
      </c>
      <c r="D60" s="21" t="s">
        <v>49</v>
      </c>
      <c r="E60" s="22">
        <f>E59*2</f>
        <v>4.2</v>
      </c>
      <c r="F60" s="22"/>
      <c r="G60" s="22">
        <f t="shared" si="2"/>
        <v>0</v>
      </c>
      <c r="H60" s="21"/>
      <c r="I60" s="52" t="s">
        <v>253</v>
      </c>
      <c r="J60" s="22"/>
    </row>
    <row r="61" spans="1:10" ht="28.05" customHeight="1" x14ac:dyDescent="0.15">
      <c r="A61" s="96"/>
      <c r="B61" s="96"/>
      <c r="C61" s="23" t="s">
        <v>85</v>
      </c>
      <c r="D61" s="21" t="s">
        <v>76</v>
      </c>
      <c r="E61" s="22">
        <f>(G52*2/10^3)+(I52*2/10^3)</f>
        <v>6.2</v>
      </c>
      <c r="F61" s="22"/>
      <c r="G61" s="22">
        <f t="shared" si="2"/>
        <v>0</v>
      </c>
      <c r="H61" s="21"/>
      <c r="I61" s="52" t="s">
        <v>254</v>
      </c>
      <c r="J61" s="22"/>
    </row>
    <row r="62" spans="1:10" ht="28.05" customHeight="1" x14ac:dyDescent="0.15">
      <c r="A62" s="96"/>
      <c r="B62" s="96"/>
      <c r="C62" s="23" t="s">
        <v>86</v>
      </c>
      <c r="D62" s="21" t="s">
        <v>87</v>
      </c>
      <c r="E62" s="22">
        <v>1</v>
      </c>
      <c r="F62" s="22"/>
      <c r="G62" s="22">
        <f t="shared" si="2"/>
        <v>0</v>
      </c>
      <c r="H62" s="21"/>
      <c r="I62" s="52" t="s">
        <v>255</v>
      </c>
      <c r="J62" s="22"/>
    </row>
    <row r="63" spans="1:10" ht="28.05" customHeight="1" x14ac:dyDescent="0.15">
      <c r="A63" s="92">
        <v>2</v>
      </c>
      <c r="B63" s="92" t="s">
        <v>89</v>
      </c>
      <c r="C63" s="23" t="s">
        <v>90</v>
      </c>
      <c r="D63" s="21" t="s">
        <v>91</v>
      </c>
      <c r="E63" s="22">
        <v>3</v>
      </c>
      <c r="F63" s="22"/>
      <c r="G63" s="22">
        <f t="shared" si="2"/>
        <v>0</v>
      </c>
      <c r="H63" s="21"/>
      <c r="I63" s="52" t="s">
        <v>256</v>
      </c>
      <c r="J63" s="106" t="s">
        <v>265</v>
      </c>
    </row>
    <row r="64" spans="1:10" ht="28.05" customHeight="1" x14ac:dyDescent="0.15">
      <c r="A64" s="92"/>
      <c r="B64" s="92"/>
      <c r="C64" s="23" t="s">
        <v>92</v>
      </c>
      <c r="D64" s="21" t="s">
        <v>91</v>
      </c>
      <c r="E64" s="22">
        <v>1</v>
      </c>
      <c r="F64" s="22"/>
      <c r="G64" s="22">
        <f t="shared" si="2"/>
        <v>0</v>
      </c>
      <c r="H64" s="21"/>
      <c r="I64" s="52" t="s">
        <v>257</v>
      </c>
      <c r="J64" s="107"/>
    </row>
    <row r="65" spans="1:10" ht="28.05" customHeight="1" x14ac:dyDescent="0.15">
      <c r="A65" s="92"/>
      <c r="B65" s="92"/>
      <c r="C65" s="23" t="s">
        <v>117</v>
      </c>
      <c r="D65" s="21" t="s">
        <v>94</v>
      </c>
      <c r="E65" s="22">
        <v>1</v>
      </c>
      <c r="F65" s="22"/>
      <c r="G65" s="22">
        <f t="shared" si="2"/>
        <v>0</v>
      </c>
      <c r="H65" s="21"/>
      <c r="I65" s="52" t="s">
        <v>258</v>
      </c>
      <c r="J65" s="107"/>
    </row>
    <row r="66" spans="1:10" ht="28.05" customHeight="1" x14ac:dyDescent="0.15">
      <c r="A66" s="92"/>
      <c r="B66" s="92"/>
      <c r="C66" s="21" t="s">
        <v>95</v>
      </c>
      <c r="D66" s="21" t="s">
        <v>91</v>
      </c>
      <c r="E66" s="22"/>
      <c r="F66" s="22"/>
      <c r="G66" s="22">
        <f t="shared" si="2"/>
        <v>0</v>
      </c>
      <c r="H66" s="21"/>
      <c r="I66" s="52" t="s">
        <v>259</v>
      </c>
      <c r="J66" s="107"/>
    </row>
    <row r="67" spans="1:10" ht="28.05" customHeight="1" x14ac:dyDescent="0.15">
      <c r="A67" s="92"/>
      <c r="B67" s="92"/>
      <c r="C67" s="21" t="s">
        <v>96</v>
      </c>
      <c r="D67" s="21" t="s">
        <v>91</v>
      </c>
      <c r="E67" s="22"/>
      <c r="F67" s="22"/>
      <c r="G67" s="22">
        <f t="shared" si="2"/>
        <v>0</v>
      </c>
      <c r="H67" s="21"/>
      <c r="I67" s="52" t="s">
        <v>260</v>
      </c>
      <c r="J67" s="108"/>
    </row>
    <row r="68" spans="1:10" ht="28.05" customHeight="1" x14ac:dyDescent="0.15">
      <c r="A68" s="21">
        <v>3</v>
      </c>
      <c r="B68" s="93" t="s">
        <v>97</v>
      </c>
      <c r="C68" s="94"/>
      <c r="D68" s="21" t="s">
        <v>87</v>
      </c>
      <c r="E68" s="22">
        <v>1</v>
      </c>
      <c r="F68" s="22"/>
      <c r="G68" s="22">
        <f t="shared" si="2"/>
        <v>0</v>
      </c>
      <c r="H68" s="21"/>
      <c r="I68" s="21"/>
      <c r="J68" s="21"/>
    </row>
    <row r="69" spans="1:10" ht="28.05" customHeight="1" x14ac:dyDescent="0.15">
      <c r="A69" s="21">
        <v>4</v>
      </c>
      <c r="B69" s="93" t="s">
        <v>98</v>
      </c>
      <c r="C69" s="94"/>
      <c r="D69" s="21" t="s">
        <v>49</v>
      </c>
      <c r="E69" s="22">
        <f>E59</f>
        <v>2.1</v>
      </c>
      <c r="F69" s="22"/>
      <c r="G69" s="22">
        <f t="shared" si="2"/>
        <v>0</v>
      </c>
      <c r="H69" s="21"/>
      <c r="I69" s="21"/>
      <c r="J69" s="21"/>
    </row>
    <row r="70" spans="1:10" ht="28.05" customHeight="1" x14ac:dyDescent="0.15">
      <c r="A70" s="21">
        <v>5</v>
      </c>
      <c r="B70" s="92" t="s">
        <v>99</v>
      </c>
      <c r="C70" s="92"/>
      <c r="D70" s="21" t="s">
        <v>49</v>
      </c>
      <c r="E70" s="22">
        <f>E69</f>
        <v>2.1</v>
      </c>
      <c r="F70" s="22"/>
      <c r="G70" s="22">
        <f t="shared" si="2"/>
        <v>0</v>
      </c>
      <c r="H70" s="21"/>
      <c r="I70" s="21"/>
      <c r="J70" s="21"/>
    </row>
    <row r="71" spans="1:10" ht="28.05" customHeight="1" x14ac:dyDescent="0.15">
      <c r="A71" s="21" t="s">
        <v>100</v>
      </c>
      <c r="B71" s="97" t="s">
        <v>101</v>
      </c>
      <c r="C71" s="98"/>
      <c r="D71" s="98"/>
      <c r="E71" s="99"/>
      <c r="F71" s="100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102</v>
      </c>
      <c r="B72" s="97" t="s">
        <v>103</v>
      </c>
      <c r="C72" s="98"/>
      <c r="D72" s="98"/>
      <c r="E72" s="100"/>
      <c r="F72" s="24">
        <v>0.09</v>
      </c>
      <c r="G72" s="22">
        <f>F72*G71</f>
        <v>0</v>
      </c>
      <c r="H72" s="21"/>
      <c r="I72" s="21"/>
      <c r="J72" s="21"/>
    </row>
    <row r="73" spans="1:10" ht="28.05" customHeight="1" x14ac:dyDescent="0.15">
      <c r="A73" s="21" t="s">
        <v>104</v>
      </c>
      <c r="B73" s="97" t="s">
        <v>105</v>
      </c>
      <c r="C73" s="98"/>
      <c r="D73" s="98"/>
      <c r="E73" s="100"/>
      <c r="F73" s="24">
        <v>0.13</v>
      </c>
      <c r="G73" s="22">
        <f>(G71+G72)*F73</f>
        <v>0</v>
      </c>
      <c r="H73" s="21"/>
      <c r="I73" s="21"/>
      <c r="J73" s="21"/>
    </row>
    <row r="74" spans="1:10" ht="28.05" customHeight="1" x14ac:dyDescent="0.15">
      <c r="A74" s="21" t="s">
        <v>106</v>
      </c>
      <c r="B74" s="97" t="s">
        <v>107</v>
      </c>
      <c r="C74" s="98"/>
      <c r="D74" s="98"/>
      <c r="E74" s="99"/>
      <c r="F74" s="100"/>
      <c r="G74" s="22">
        <f>SUM(G71:G73)</f>
        <v>0</v>
      </c>
      <c r="H74" s="21"/>
      <c r="I74" s="21"/>
      <c r="J74" s="21"/>
    </row>
    <row r="75" spans="1:10" ht="37.950000000000003" customHeight="1" x14ac:dyDescent="0.15">
      <c r="A75" s="92" t="s">
        <v>108</v>
      </c>
      <c r="B75" s="92"/>
      <c r="C75" s="92"/>
      <c r="D75" s="92"/>
      <c r="E75" s="101"/>
      <c r="F75" s="101"/>
      <c r="G75" s="25">
        <f>G74/((G52/10^3)*(I52/10^3))</f>
        <v>0</v>
      </c>
      <c r="H75" s="21"/>
      <c r="I75" s="21"/>
      <c r="J75" s="21"/>
    </row>
    <row r="76" spans="1:10" ht="27" customHeight="1" x14ac:dyDescent="0.15">
      <c r="A76" s="90" t="s">
        <v>182</v>
      </c>
      <c r="B76" s="90"/>
      <c r="C76" s="90"/>
      <c r="D76" s="90"/>
      <c r="E76" s="91"/>
      <c r="F76" s="91"/>
      <c r="G76" s="91"/>
      <c r="H76" s="90"/>
      <c r="I76" s="90"/>
      <c r="J76" s="18"/>
    </row>
    <row r="77" spans="1:10" ht="16.95" customHeight="1" x14ac:dyDescent="0.15">
      <c r="F77" s="16" t="s">
        <v>67</v>
      </c>
      <c r="G77" s="20">
        <v>1200</v>
      </c>
      <c r="H77" s="17" t="s">
        <v>68</v>
      </c>
      <c r="I77" s="26">
        <v>2100</v>
      </c>
      <c r="J77" s="17" t="s">
        <v>109</v>
      </c>
    </row>
    <row r="78" spans="1:10" ht="52.05" customHeight="1" x14ac:dyDescent="0.15">
      <c r="A78" s="21" t="s">
        <v>24</v>
      </c>
      <c r="B78" s="92" t="s">
        <v>69</v>
      </c>
      <c r="C78" s="92"/>
      <c r="D78" s="21" t="s">
        <v>36</v>
      </c>
      <c r="E78" s="22" t="s">
        <v>70</v>
      </c>
      <c r="F78" s="22" t="s">
        <v>71</v>
      </c>
      <c r="G78" s="22" t="s">
        <v>72</v>
      </c>
      <c r="H78" s="21" t="s">
        <v>73</v>
      </c>
      <c r="I78" s="52" t="s">
        <v>266</v>
      </c>
      <c r="J78" s="21" t="s">
        <v>29</v>
      </c>
    </row>
    <row r="79" spans="1:10" ht="28.05" customHeight="1" x14ac:dyDescent="0.15">
      <c r="A79" s="95">
        <v>1</v>
      </c>
      <c r="B79" s="95" t="s">
        <v>74</v>
      </c>
      <c r="C79" s="23" t="s">
        <v>75</v>
      </c>
      <c r="D79" s="21" t="s">
        <v>76</v>
      </c>
      <c r="E79" s="22">
        <f>(G77/10^3+I77*2/10^3)</f>
        <v>5.4</v>
      </c>
      <c r="F79" s="22"/>
      <c r="G79" s="22">
        <f t="shared" ref="G79:G95" si="3">E79*F79</f>
        <v>0</v>
      </c>
      <c r="H79" s="21"/>
      <c r="I79" s="52" t="s">
        <v>261</v>
      </c>
      <c r="J79" s="48" t="s">
        <v>114</v>
      </c>
    </row>
    <row r="80" spans="1:10" ht="28.05" customHeight="1" x14ac:dyDescent="0.15">
      <c r="A80" s="96"/>
      <c r="B80" s="96"/>
      <c r="C80" s="23" t="s">
        <v>125</v>
      </c>
      <c r="D80" s="21" t="s">
        <v>49</v>
      </c>
      <c r="E80" s="22">
        <f>E79*0.32</f>
        <v>1.7280000000000002</v>
      </c>
      <c r="F80" s="22"/>
      <c r="G80" s="22">
        <f t="shared" si="3"/>
        <v>0</v>
      </c>
      <c r="H80" s="21"/>
      <c r="I80" s="52" t="s">
        <v>263</v>
      </c>
      <c r="J80" s="48"/>
    </row>
    <row r="81" spans="1:10" ht="28.05" customHeight="1" x14ac:dyDescent="0.15">
      <c r="A81" s="96"/>
      <c r="B81" s="96"/>
      <c r="C81" s="23" t="s">
        <v>126</v>
      </c>
      <c r="D81" s="21" t="s">
        <v>127</v>
      </c>
      <c r="E81" s="22">
        <f>(G77*2/10^3+I77*2/10^3)*0.06*0.04</f>
        <v>1.584E-2</v>
      </c>
      <c r="F81" s="22"/>
      <c r="G81" s="22">
        <f t="shared" si="3"/>
        <v>0</v>
      </c>
      <c r="H81" s="21"/>
      <c r="I81" s="52" t="s">
        <v>253</v>
      </c>
      <c r="J81" s="22"/>
    </row>
    <row r="82" spans="1:10" ht="28.05" customHeight="1" x14ac:dyDescent="0.15">
      <c r="A82" s="96"/>
      <c r="B82" s="96"/>
      <c r="C82" s="23" t="s">
        <v>80</v>
      </c>
      <c r="D82" s="21" t="s">
        <v>81</v>
      </c>
      <c r="E82" s="22">
        <v>3</v>
      </c>
      <c r="F82" s="22"/>
      <c r="G82" s="22">
        <f t="shared" si="3"/>
        <v>0</v>
      </c>
      <c r="H82" s="21"/>
      <c r="I82" s="52" t="s">
        <v>250</v>
      </c>
      <c r="J82" s="22"/>
    </row>
    <row r="83" spans="1:10" ht="28.05" customHeight="1" x14ac:dyDescent="0.15">
      <c r="A83" s="96"/>
      <c r="B83" s="96"/>
      <c r="C83" s="23" t="s">
        <v>82</v>
      </c>
      <c r="D83" s="21" t="s">
        <v>49</v>
      </c>
      <c r="E83" s="22">
        <f>(G77*2/10^3+I77*2/10^3)*0.1</f>
        <v>0.66</v>
      </c>
      <c r="F83" s="22"/>
      <c r="G83" s="22">
        <f t="shared" si="3"/>
        <v>0</v>
      </c>
      <c r="H83" s="21"/>
      <c r="I83" s="52" t="s">
        <v>251</v>
      </c>
      <c r="J83" s="22"/>
    </row>
    <row r="84" spans="1:10" ht="28.05" customHeight="1" x14ac:dyDescent="0.15">
      <c r="A84" s="96"/>
      <c r="B84" s="96"/>
      <c r="C84" s="23" t="s">
        <v>83</v>
      </c>
      <c r="D84" s="21" t="s">
        <v>49</v>
      </c>
      <c r="E84" s="22">
        <f>(G77/10^3)*(I77/10^3)</f>
        <v>2.52</v>
      </c>
      <c r="F84" s="22"/>
      <c r="G84" s="22">
        <f t="shared" si="3"/>
        <v>0</v>
      </c>
      <c r="H84" s="21"/>
      <c r="I84" s="52" t="s">
        <v>252</v>
      </c>
      <c r="J84" s="22"/>
    </row>
    <row r="85" spans="1:10" ht="28.05" customHeight="1" x14ac:dyDescent="0.15">
      <c r="A85" s="96"/>
      <c r="B85" s="96"/>
      <c r="C85" s="23" t="s">
        <v>84</v>
      </c>
      <c r="D85" s="21" t="s">
        <v>49</v>
      </c>
      <c r="E85" s="22">
        <f>E84*2</f>
        <v>5.04</v>
      </c>
      <c r="F85" s="22"/>
      <c r="G85" s="22">
        <f t="shared" si="3"/>
        <v>0</v>
      </c>
      <c r="H85" s="21"/>
      <c r="I85" s="52" t="s">
        <v>253</v>
      </c>
      <c r="J85" s="22"/>
    </row>
    <row r="86" spans="1:10" ht="28.05" customHeight="1" x14ac:dyDescent="0.15">
      <c r="A86" s="96"/>
      <c r="B86" s="96"/>
      <c r="C86" s="23" t="s">
        <v>85</v>
      </c>
      <c r="D86" s="21" t="s">
        <v>76</v>
      </c>
      <c r="E86" s="22">
        <f>(G77*2/10^3)+(I77*2/10^3)</f>
        <v>6.6</v>
      </c>
      <c r="F86" s="22"/>
      <c r="G86" s="22">
        <f t="shared" si="3"/>
        <v>0</v>
      </c>
      <c r="H86" s="21"/>
      <c r="I86" s="52" t="s">
        <v>254</v>
      </c>
      <c r="J86" s="22"/>
    </row>
    <row r="87" spans="1:10" ht="28.05" customHeight="1" x14ac:dyDescent="0.15">
      <c r="A87" s="96"/>
      <c r="B87" s="96"/>
      <c r="C87" s="23" t="s">
        <v>86</v>
      </c>
      <c r="D87" s="21" t="s">
        <v>87</v>
      </c>
      <c r="E87" s="22">
        <v>1</v>
      </c>
      <c r="F87" s="22"/>
      <c r="G87" s="22">
        <f t="shared" si="3"/>
        <v>0</v>
      </c>
      <c r="H87" s="21"/>
      <c r="I87" s="52" t="s">
        <v>255</v>
      </c>
      <c r="J87" s="22"/>
    </row>
    <row r="88" spans="1:10" ht="28.05" customHeight="1" x14ac:dyDescent="0.15">
      <c r="A88" s="92">
        <v>2</v>
      </c>
      <c r="B88" s="92" t="s">
        <v>89</v>
      </c>
      <c r="C88" s="23" t="s">
        <v>90</v>
      </c>
      <c r="D88" s="21" t="s">
        <v>91</v>
      </c>
      <c r="E88" s="22">
        <v>6</v>
      </c>
      <c r="F88" s="22"/>
      <c r="G88" s="22">
        <f t="shared" si="3"/>
        <v>0</v>
      </c>
      <c r="H88" s="21"/>
      <c r="I88" s="52" t="s">
        <v>256</v>
      </c>
      <c r="J88" s="106" t="s">
        <v>265</v>
      </c>
    </row>
    <row r="89" spans="1:10" ht="28.05" customHeight="1" x14ac:dyDescent="0.15">
      <c r="A89" s="92"/>
      <c r="B89" s="92"/>
      <c r="C89" s="23" t="s">
        <v>92</v>
      </c>
      <c r="D89" s="21" t="s">
        <v>91</v>
      </c>
      <c r="E89" s="22">
        <v>2</v>
      </c>
      <c r="F89" s="22"/>
      <c r="G89" s="22">
        <f t="shared" si="3"/>
        <v>0</v>
      </c>
      <c r="H89" s="21"/>
      <c r="I89" s="52" t="s">
        <v>257</v>
      </c>
      <c r="J89" s="107"/>
    </row>
    <row r="90" spans="1:10" ht="28.05" customHeight="1" x14ac:dyDescent="0.15">
      <c r="A90" s="92"/>
      <c r="B90" s="92"/>
      <c r="C90" s="23" t="s">
        <v>117</v>
      </c>
      <c r="D90" s="21" t="s">
        <v>94</v>
      </c>
      <c r="E90" s="22">
        <v>1</v>
      </c>
      <c r="F90" s="22"/>
      <c r="G90" s="22">
        <f t="shared" si="3"/>
        <v>0</v>
      </c>
      <c r="H90" s="21"/>
      <c r="I90" s="52" t="s">
        <v>258</v>
      </c>
      <c r="J90" s="107"/>
    </row>
    <row r="91" spans="1:10" ht="28.05" customHeight="1" x14ac:dyDescent="0.15">
      <c r="A91" s="92"/>
      <c r="B91" s="92"/>
      <c r="C91" s="21" t="s">
        <v>95</v>
      </c>
      <c r="D91" s="21" t="s">
        <v>91</v>
      </c>
      <c r="E91" s="22">
        <v>1</v>
      </c>
      <c r="F91" s="22"/>
      <c r="G91" s="22">
        <f t="shared" si="3"/>
        <v>0</v>
      </c>
      <c r="H91" s="21"/>
      <c r="I91" s="52" t="s">
        <v>259</v>
      </c>
      <c r="J91" s="107"/>
    </row>
    <row r="92" spans="1:10" ht="28.05" customHeight="1" x14ac:dyDescent="0.15">
      <c r="A92" s="92"/>
      <c r="B92" s="92"/>
      <c r="C92" s="21" t="s">
        <v>96</v>
      </c>
      <c r="D92" s="21" t="s">
        <v>91</v>
      </c>
      <c r="E92" s="22">
        <v>2</v>
      </c>
      <c r="F92" s="22"/>
      <c r="G92" s="22">
        <f t="shared" si="3"/>
        <v>0</v>
      </c>
      <c r="H92" s="21"/>
      <c r="I92" s="52" t="s">
        <v>260</v>
      </c>
      <c r="J92" s="108"/>
    </row>
    <row r="93" spans="1:10" ht="28.05" customHeight="1" x14ac:dyDescent="0.15">
      <c r="A93" s="21">
        <v>3</v>
      </c>
      <c r="B93" s="93" t="s">
        <v>97</v>
      </c>
      <c r="C93" s="94"/>
      <c r="D93" s="21" t="s">
        <v>87</v>
      </c>
      <c r="E93" s="22">
        <v>1</v>
      </c>
      <c r="F93" s="22"/>
      <c r="G93" s="22">
        <f t="shared" si="3"/>
        <v>0</v>
      </c>
      <c r="H93" s="21"/>
      <c r="I93" s="21"/>
      <c r="J93" s="21"/>
    </row>
    <row r="94" spans="1:10" ht="28.05" customHeight="1" x14ac:dyDescent="0.15">
      <c r="A94" s="21">
        <v>4</v>
      </c>
      <c r="B94" s="93" t="s">
        <v>98</v>
      </c>
      <c r="C94" s="94"/>
      <c r="D94" s="21" t="s">
        <v>49</v>
      </c>
      <c r="E94" s="22">
        <f>E84</f>
        <v>2.52</v>
      </c>
      <c r="F94" s="22"/>
      <c r="G94" s="22">
        <f t="shared" si="3"/>
        <v>0</v>
      </c>
      <c r="H94" s="21"/>
      <c r="I94" s="21"/>
      <c r="J94" s="21"/>
    </row>
    <row r="95" spans="1:10" ht="28.05" customHeight="1" x14ac:dyDescent="0.15">
      <c r="A95" s="21">
        <v>5</v>
      </c>
      <c r="B95" s="92" t="s">
        <v>99</v>
      </c>
      <c r="C95" s="92"/>
      <c r="D95" s="21" t="s">
        <v>49</v>
      </c>
      <c r="E95" s="22">
        <f>E94</f>
        <v>2.52</v>
      </c>
      <c r="F95" s="22"/>
      <c r="G95" s="22">
        <f t="shared" si="3"/>
        <v>0</v>
      </c>
      <c r="H95" s="21"/>
      <c r="I95" s="21"/>
      <c r="J95" s="21"/>
    </row>
    <row r="96" spans="1:10" ht="28.05" customHeight="1" x14ac:dyDescent="0.15">
      <c r="A96" s="21" t="s">
        <v>100</v>
      </c>
      <c r="B96" s="97" t="s">
        <v>101</v>
      </c>
      <c r="C96" s="98"/>
      <c r="D96" s="98"/>
      <c r="E96" s="99"/>
      <c r="F96" s="100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102</v>
      </c>
      <c r="B97" s="97" t="s">
        <v>103</v>
      </c>
      <c r="C97" s="98"/>
      <c r="D97" s="98"/>
      <c r="E97" s="100"/>
      <c r="F97" s="24">
        <v>0.09</v>
      </c>
      <c r="G97" s="22">
        <f>F97*G96</f>
        <v>0</v>
      </c>
      <c r="H97" s="21"/>
      <c r="I97" s="21"/>
      <c r="J97" s="21"/>
    </row>
    <row r="98" spans="1:10" ht="28.05" customHeight="1" x14ac:dyDescent="0.15">
      <c r="A98" s="21" t="s">
        <v>104</v>
      </c>
      <c r="B98" s="97" t="s">
        <v>105</v>
      </c>
      <c r="C98" s="98"/>
      <c r="D98" s="98"/>
      <c r="E98" s="100"/>
      <c r="F98" s="24">
        <v>0.13</v>
      </c>
      <c r="G98" s="22">
        <f>(G96+G97)*F98</f>
        <v>0</v>
      </c>
      <c r="H98" s="21"/>
      <c r="I98" s="21"/>
      <c r="J98" s="21"/>
    </row>
    <row r="99" spans="1:10" ht="28.05" customHeight="1" x14ac:dyDescent="0.15">
      <c r="A99" s="21" t="s">
        <v>106</v>
      </c>
      <c r="B99" s="97" t="s">
        <v>107</v>
      </c>
      <c r="C99" s="98"/>
      <c r="D99" s="98"/>
      <c r="E99" s="99"/>
      <c r="F99" s="100"/>
      <c r="G99" s="22">
        <f>SUM(G96:G98)</f>
        <v>0</v>
      </c>
      <c r="H99" s="21"/>
      <c r="I99" s="21"/>
      <c r="J99" s="21"/>
    </row>
    <row r="100" spans="1:10" ht="37.950000000000003" customHeight="1" x14ac:dyDescent="0.15">
      <c r="A100" s="92" t="s">
        <v>108</v>
      </c>
      <c r="B100" s="92"/>
      <c r="C100" s="92"/>
      <c r="D100" s="92"/>
      <c r="E100" s="101"/>
      <c r="F100" s="101"/>
      <c r="G100" s="25">
        <f>G99/((G77/10^3)*(I77/10^3))</f>
        <v>0</v>
      </c>
      <c r="H100" s="21"/>
      <c r="I100" s="21"/>
      <c r="J100" s="21"/>
    </row>
    <row r="101" spans="1:10" ht="27" customHeight="1" x14ac:dyDescent="0.15">
      <c r="A101" s="90" t="s">
        <v>183</v>
      </c>
      <c r="B101" s="90"/>
      <c r="C101" s="90"/>
      <c r="D101" s="90"/>
      <c r="E101" s="91"/>
      <c r="F101" s="91"/>
      <c r="G101" s="91"/>
      <c r="H101" s="90"/>
      <c r="I101" s="90"/>
      <c r="J101" s="18"/>
    </row>
    <row r="102" spans="1:10" ht="16.95" customHeight="1" x14ac:dyDescent="0.15">
      <c r="F102" s="16" t="s">
        <v>67</v>
      </c>
      <c r="G102" s="20">
        <v>1000</v>
      </c>
      <c r="H102" s="17" t="s">
        <v>68</v>
      </c>
      <c r="I102" s="26">
        <v>2100</v>
      </c>
      <c r="J102" s="17" t="s">
        <v>48</v>
      </c>
    </row>
    <row r="103" spans="1:10" ht="52.05" customHeight="1" x14ac:dyDescent="0.15">
      <c r="A103" s="21" t="s">
        <v>24</v>
      </c>
      <c r="B103" s="92" t="s">
        <v>69</v>
      </c>
      <c r="C103" s="92"/>
      <c r="D103" s="21" t="s">
        <v>36</v>
      </c>
      <c r="E103" s="22" t="s">
        <v>70</v>
      </c>
      <c r="F103" s="22" t="s">
        <v>71</v>
      </c>
      <c r="G103" s="22" t="s">
        <v>72</v>
      </c>
      <c r="H103" s="21" t="s">
        <v>73</v>
      </c>
      <c r="I103" s="52" t="s">
        <v>266</v>
      </c>
      <c r="J103" s="21" t="s">
        <v>29</v>
      </c>
    </row>
    <row r="104" spans="1:10" ht="28.05" customHeight="1" x14ac:dyDescent="0.15">
      <c r="A104" s="95">
        <v>1</v>
      </c>
      <c r="B104" s="95" t="s">
        <v>74</v>
      </c>
      <c r="C104" s="23" t="s">
        <v>75</v>
      </c>
      <c r="D104" s="21" t="s">
        <v>76</v>
      </c>
      <c r="E104" s="22">
        <f>(G102/10^3+I102*2/10^3)</f>
        <v>5.2</v>
      </c>
      <c r="F104" s="22"/>
      <c r="G104" s="22">
        <f t="shared" ref="G104:G120" si="4">E104*F104</f>
        <v>0</v>
      </c>
      <c r="H104" s="21"/>
      <c r="I104" s="52" t="s">
        <v>261</v>
      </c>
      <c r="J104" s="48" t="s">
        <v>114</v>
      </c>
    </row>
    <row r="105" spans="1:10" ht="28.05" customHeight="1" x14ac:dyDescent="0.15">
      <c r="A105" s="96"/>
      <c r="B105" s="96"/>
      <c r="C105" s="23" t="s">
        <v>125</v>
      </c>
      <c r="D105" s="21" t="s">
        <v>49</v>
      </c>
      <c r="E105" s="22">
        <f>E104*0.32</f>
        <v>1.6640000000000001</v>
      </c>
      <c r="F105" s="22"/>
      <c r="G105" s="22">
        <f t="shared" si="4"/>
        <v>0</v>
      </c>
      <c r="H105" s="21"/>
      <c r="I105" s="52" t="s">
        <v>263</v>
      </c>
      <c r="J105" s="48"/>
    </row>
    <row r="106" spans="1:10" ht="28.05" customHeight="1" x14ac:dyDescent="0.15">
      <c r="A106" s="96"/>
      <c r="B106" s="96"/>
      <c r="C106" s="23" t="s">
        <v>126</v>
      </c>
      <c r="D106" s="21" t="s">
        <v>127</v>
      </c>
      <c r="E106" s="22">
        <f>(G102*2/10^3+I102*2/10^3)*0.06*0.04</f>
        <v>1.4880000000000001E-2</v>
      </c>
      <c r="F106" s="22"/>
      <c r="G106" s="22">
        <f t="shared" si="4"/>
        <v>0</v>
      </c>
      <c r="H106" s="21"/>
      <c r="I106" s="52" t="s">
        <v>253</v>
      </c>
      <c r="J106" s="22"/>
    </row>
    <row r="107" spans="1:10" ht="28.05" customHeight="1" x14ac:dyDescent="0.15">
      <c r="A107" s="96"/>
      <c r="B107" s="96"/>
      <c r="C107" s="23" t="s">
        <v>80</v>
      </c>
      <c r="D107" s="21" t="s">
        <v>81</v>
      </c>
      <c r="E107" s="22">
        <v>1</v>
      </c>
      <c r="F107" s="22"/>
      <c r="G107" s="22">
        <f t="shared" si="4"/>
        <v>0</v>
      </c>
      <c r="H107" s="21"/>
      <c r="I107" s="52" t="s">
        <v>250</v>
      </c>
      <c r="J107" s="22"/>
    </row>
    <row r="108" spans="1:10" ht="28.05" customHeight="1" x14ac:dyDescent="0.15">
      <c r="A108" s="96"/>
      <c r="B108" s="96"/>
      <c r="C108" s="23" t="s">
        <v>82</v>
      </c>
      <c r="D108" s="21" t="s">
        <v>49</v>
      </c>
      <c r="E108" s="22">
        <f>(G102*2/10^3+I102*2/10^3)*0.1</f>
        <v>0.62000000000000011</v>
      </c>
      <c r="F108" s="22"/>
      <c r="G108" s="22">
        <f t="shared" si="4"/>
        <v>0</v>
      </c>
      <c r="H108" s="21"/>
      <c r="I108" s="52" t="s">
        <v>251</v>
      </c>
      <c r="J108" s="22"/>
    </row>
    <row r="109" spans="1:10" ht="28.05" customHeight="1" x14ac:dyDescent="0.15">
      <c r="A109" s="96"/>
      <c r="B109" s="96"/>
      <c r="C109" s="23" t="s">
        <v>83</v>
      </c>
      <c r="D109" s="21" t="s">
        <v>49</v>
      </c>
      <c r="E109" s="22">
        <f>(G102/10^3)*(I102/10^3)</f>
        <v>2.1</v>
      </c>
      <c r="F109" s="22"/>
      <c r="G109" s="22">
        <f t="shared" si="4"/>
        <v>0</v>
      </c>
      <c r="H109" s="21"/>
      <c r="I109" s="52" t="s">
        <v>252</v>
      </c>
      <c r="J109" s="22"/>
    </row>
    <row r="110" spans="1:10" ht="28.05" customHeight="1" x14ac:dyDescent="0.15">
      <c r="A110" s="96"/>
      <c r="B110" s="96"/>
      <c r="C110" s="23" t="s">
        <v>84</v>
      </c>
      <c r="D110" s="21" t="s">
        <v>49</v>
      </c>
      <c r="E110" s="22">
        <f>E109*2</f>
        <v>4.2</v>
      </c>
      <c r="F110" s="22"/>
      <c r="G110" s="22">
        <f t="shared" si="4"/>
        <v>0</v>
      </c>
      <c r="H110" s="21"/>
      <c r="I110" s="52" t="s">
        <v>253</v>
      </c>
      <c r="J110" s="22"/>
    </row>
    <row r="111" spans="1:10" ht="28.05" customHeight="1" x14ac:dyDescent="0.15">
      <c r="A111" s="96"/>
      <c r="B111" s="96"/>
      <c r="C111" s="23" t="s">
        <v>85</v>
      </c>
      <c r="D111" s="21" t="s">
        <v>76</v>
      </c>
      <c r="E111" s="22">
        <f>(G102*2/10^3)+(I102*2/10^3)</f>
        <v>6.2</v>
      </c>
      <c r="F111" s="22"/>
      <c r="G111" s="22">
        <f t="shared" si="4"/>
        <v>0</v>
      </c>
      <c r="H111" s="21"/>
      <c r="I111" s="52" t="s">
        <v>254</v>
      </c>
      <c r="J111" s="22"/>
    </row>
    <row r="112" spans="1:10" ht="28.05" customHeight="1" x14ac:dyDescent="0.15">
      <c r="A112" s="96"/>
      <c r="B112" s="96"/>
      <c r="C112" s="23" t="s">
        <v>86</v>
      </c>
      <c r="D112" s="21" t="s">
        <v>87</v>
      </c>
      <c r="E112" s="22">
        <v>1</v>
      </c>
      <c r="F112" s="22"/>
      <c r="G112" s="22">
        <f t="shared" si="4"/>
        <v>0</v>
      </c>
      <c r="H112" s="21"/>
      <c r="I112" s="52" t="s">
        <v>255</v>
      </c>
      <c r="J112" s="22"/>
    </row>
    <row r="113" spans="1:10" ht="28.05" customHeight="1" x14ac:dyDescent="0.15">
      <c r="A113" s="92">
        <v>2</v>
      </c>
      <c r="B113" s="92" t="s">
        <v>89</v>
      </c>
      <c r="C113" s="23" t="s">
        <v>90</v>
      </c>
      <c r="D113" s="21" t="s">
        <v>91</v>
      </c>
      <c r="E113" s="22">
        <v>3</v>
      </c>
      <c r="F113" s="22"/>
      <c r="G113" s="22">
        <f t="shared" si="4"/>
        <v>0</v>
      </c>
      <c r="H113" s="21"/>
      <c r="I113" s="52" t="s">
        <v>256</v>
      </c>
      <c r="J113" s="106" t="s">
        <v>265</v>
      </c>
    </row>
    <row r="114" spans="1:10" ht="28.05" customHeight="1" x14ac:dyDescent="0.15">
      <c r="A114" s="92"/>
      <c r="B114" s="92"/>
      <c r="C114" s="23" t="s">
        <v>92</v>
      </c>
      <c r="D114" s="21" t="s">
        <v>91</v>
      </c>
      <c r="E114" s="22"/>
      <c r="F114" s="22"/>
      <c r="G114" s="22">
        <f t="shared" si="4"/>
        <v>0</v>
      </c>
      <c r="H114" s="21"/>
      <c r="I114" s="52" t="s">
        <v>257</v>
      </c>
      <c r="J114" s="107"/>
    </row>
    <row r="115" spans="1:10" ht="28.05" customHeight="1" x14ac:dyDescent="0.15">
      <c r="A115" s="92"/>
      <c r="B115" s="92"/>
      <c r="C115" s="23" t="s">
        <v>119</v>
      </c>
      <c r="D115" s="21" t="s">
        <v>94</v>
      </c>
      <c r="E115" s="22">
        <v>1</v>
      </c>
      <c r="F115" s="22"/>
      <c r="G115" s="22">
        <f t="shared" si="4"/>
        <v>0</v>
      </c>
      <c r="H115" s="21"/>
      <c r="I115" s="52" t="s">
        <v>267</v>
      </c>
      <c r="J115" s="107"/>
    </row>
    <row r="116" spans="1:10" ht="28.05" customHeight="1" x14ac:dyDescent="0.15">
      <c r="A116" s="92"/>
      <c r="B116" s="92"/>
      <c r="C116" s="21" t="s">
        <v>95</v>
      </c>
      <c r="D116" s="21" t="s">
        <v>91</v>
      </c>
      <c r="E116" s="22"/>
      <c r="F116" s="22"/>
      <c r="G116" s="22">
        <f t="shared" si="4"/>
        <v>0</v>
      </c>
      <c r="H116" s="21"/>
      <c r="I116" s="52" t="s">
        <v>259</v>
      </c>
      <c r="J116" s="107"/>
    </row>
    <row r="117" spans="1:10" ht="28.05" customHeight="1" x14ac:dyDescent="0.15">
      <c r="A117" s="92"/>
      <c r="B117" s="92"/>
      <c r="C117" s="21" t="s">
        <v>96</v>
      </c>
      <c r="D117" s="21" t="s">
        <v>91</v>
      </c>
      <c r="E117" s="22"/>
      <c r="F117" s="22"/>
      <c r="G117" s="22">
        <f t="shared" si="4"/>
        <v>0</v>
      </c>
      <c r="H117" s="21"/>
      <c r="I117" s="52" t="s">
        <v>260</v>
      </c>
      <c r="J117" s="108"/>
    </row>
    <row r="118" spans="1:10" ht="28.05" customHeight="1" x14ac:dyDescent="0.15">
      <c r="A118" s="21">
        <v>3</v>
      </c>
      <c r="B118" s="93" t="s">
        <v>97</v>
      </c>
      <c r="C118" s="94"/>
      <c r="D118" s="21" t="s">
        <v>87</v>
      </c>
      <c r="E118" s="22">
        <v>1</v>
      </c>
      <c r="F118" s="22"/>
      <c r="G118" s="22">
        <f t="shared" si="4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3" t="s">
        <v>98</v>
      </c>
      <c r="C119" s="94"/>
      <c r="D119" s="21" t="s">
        <v>49</v>
      </c>
      <c r="E119" s="22">
        <f>E109</f>
        <v>2.1</v>
      </c>
      <c r="F119" s="22"/>
      <c r="G119" s="22">
        <f t="shared" si="4"/>
        <v>0</v>
      </c>
      <c r="H119" s="21"/>
      <c r="I119" s="21"/>
      <c r="J119" s="21"/>
    </row>
    <row r="120" spans="1:10" ht="28.05" customHeight="1" x14ac:dyDescent="0.15">
      <c r="A120" s="21">
        <v>5</v>
      </c>
      <c r="B120" s="92" t="s">
        <v>99</v>
      </c>
      <c r="C120" s="92"/>
      <c r="D120" s="21" t="s">
        <v>49</v>
      </c>
      <c r="E120" s="22">
        <f>E119</f>
        <v>2.1</v>
      </c>
      <c r="F120" s="22"/>
      <c r="G120" s="22">
        <f t="shared" si="4"/>
        <v>0</v>
      </c>
      <c r="H120" s="21"/>
      <c r="I120" s="21"/>
      <c r="J120" s="21"/>
    </row>
    <row r="121" spans="1:10" ht="28.05" customHeight="1" x14ac:dyDescent="0.15">
      <c r="A121" s="21" t="s">
        <v>100</v>
      </c>
      <c r="B121" s="97" t="s">
        <v>101</v>
      </c>
      <c r="C121" s="98"/>
      <c r="D121" s="98"/>
      <c r="E121" s="99"/>
      <c r="F121" s="100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102</v>
      </c>
      <c r="B122" s="97" t="s">
        <v>103</v>
      </c>
      <c r="C122" s="98"/>
      <c r="D122" s="98"/>
      <c r="E122" s="100"/>
      <c r="F122" s="24">
        <v>0.09</v>
      </c>
      <c r="G122" s="22">
        <f>F122*G121</f>
        <v>0</v>
      </c>
      <c r="H122" s="21"/>
      <c r="I122" s="21"/>
      <c r="J122" s="21"/>
    </row>
    <row r="123" spans="1:10" ht="28.05" customHeight="1" x14ac:dyDescent="0.15">
      <c r="A123" s="21" t="s">
        <v>104</v>
      </c>
      <c r="B123" s="97" t="s">
        <v>105</v>
      </c>
      <c r="C123" s="98"/>
      <c r="D123" s="98"/>
      <c r="E123" s="100"/>
      <c r="F123" s="24">
        <v>0.13</v>
      </c>
      <c r="G123" s="22">
        <f>(G121+G122)*F123</f>
        <v>0</v>
      </c>
      <c r="H123" s="21"/>
      <c r="I123" s="21"/>
      <c r="J123" s="21"/>
    </row>
    <row r="124" spans="1:10" ht="28.05" customHeight="1" x14ac:dyDescent="0.15">
      <c r="A124" s="21" t="s">
        <v>106</v>
      </c>
      <c r="B124" s="97" t="s">
        <v>107</v>
      </c>
      <c r="C124" s="98"/>
      <c r="D124" s="98"/>
      <c r="E124" s="99"/>
      <c r="F124" s="100"/>
      <c r="G124" s="22">
        <f>SUM(G121:G123)</f>
        <v>0</v>
      </c>
      <c r="H124" s="21"/>
      <c r="I124" s="21"/>
      <c r="J124" s="21"/>
    </row>
    <row r="125" spans="1:10" ht="37.950000000000003" customHeight="1" x14ac:dyDescent="0.15">
      <c r="A125" s="92" t="s">
        <v>108</v>
      </c>
      <c r="B125" s="92"/>
      <c r="C125" s="92"/>
      <c r="D125" s="92"/>
      <c r="E125" s="101"/>
      <c r="F125" s="101"/>
      <c r="G125" s="25">
        <f>G124/((G102/10^3)*(I102/10^3))</f>
        <v>0</v>
      </c>
      <c r="H125" s="21"/>
      <c r="I125" s="21"/>
      <c r="J125" s="21"/>
    </row>
    <row r="126" spans="1:10" ht="27" customHeight="1" x14ac:dyDescent="0.15">
      <c r="A126" s="90" t="s">
        <v>183</v>
      </c>
      <c r="B126" s="90"/>
      <c r="C126" s="90"/>
      <c r="D126" s="90"/>
      <c r="E126" s="91"/>
      <c r="F126" s="91"/>
      <c r="G126" s="91"/>
      <c r="H126" s="90"/>
      <c r="I126" s="90"/>
      <c r="J126" s="18"/>
    </row>
    <row r="127" spans="1:10" ht="16.95" customHeight="1" x14ac:dyDescent="0.15">
      <c r="F127" s="16" t="s">
        <v>67</v>
      </c>
      <c r="G127" s="20">
        <v>1200</v>
      </c>
      <c r="H127" s="17" t="s">
        <v>68</v>
      </c>
      <c r="I127" s="26">
        <v>2100</v>
      </c>
      <c r="J127" s="17" t="s">
        <v>109</v>
      </c>
    </row>
    <row r="128" spans="1:10" ht="52.05" customHeight="1" x14ac:dyDescent="0.15">
      <c r="A128" s="21" t="s">
        <v>24</v>
      </c>
      <c r="B128" s="92" t="s">
        <v>69</v>
      </c>
      <c r="C128" s="92"/>
      <c r="D128" s="21" t="s">
        <v>36</v>
      </c>
      <c r="E128" s="22" t="s">
        <v>70</v>
      </c>
      <c r="F128" s="22" t="s">
        <v>71</v>
      </c>
      <c r="G128" s="22" t="s">
        <v>72</v>
      </c>
      <c r="H128" s="21" t="s">
        <v>73</v>
      </c>
      <c r="I128" s="52" t="s">
        <v>266</v>
      </c>
      <c r="J128" s="21" t="s">
        <v>29</v>
      </c>
    </row>
    <row r="129" spans="1:10" ht="28.05" customHeight="1" x14ac:dyDescent="0.15">
      <c r="A129" s="95">
        <v>1</v>
      </c>
      <c r="B129" s="95" t="s">
        <v>74</v>
      </c>
      <c r="C129" s="23" t="s">
        <v>75</v>
      </c>
      <c r="D129" s="21" t="s">
        <v>76</v>
      </c>
      <c r="E129" s="22">
        <f>(G127/10^3+I127*2/10^3)</f>
        <v>5.4</v>
      </c>
      <c r="F129" s="22"/>
      <c r="G129" s="22">
        <f t="shared" ref="G129:G145" si="5">E129*F129</f>
        <v>0</v>
      </c>
      <c r="H129" s="21"/>
      <c r="I129" s="52" t="s">
        <v>261</v>
      </c>
      <c r="J129" s="48" t="s">
        <v>114</v>
      </c>
    </row>
    <row r="130" spans="1:10" ht="28.05" customHeight="1" x14ac:dyDescent="0.15">
      <c r="A130" s="96"/>
      <c r="B130" s="96"/>
      <c r="C130" s="23" t="s">
        <v>125</v>
      </c>
      <c r="D130" s="21" t="s">
        <v>49</v>
      </c>
      <c r="E130" s="22">
        <f>E129*0.32</f>
        <v>1.7280000000000002</v>
      </c>
      <c r="F130" s="22"/>
      <c r="G130" s="22">
        <f t="shared" si="5"/>
        <v>0</v>
      </c>
      <c r="H130" s="21"/>
      <c r="I130" s="52" t="s">
        <v>263</v>
      </c>
      <c r="J130" s="48"/>
    </row>
    <row r="131" spans="1:10" ht="28.05" customHeight="1" x14ac:dyDescent="0.15">
      <c r="A131" s="96"/>
      <c r="B131" s="96"/>
      <c r="C131" s="23" t="s">
        <v>126</v>
      </c>
      <c r="D131" s="21" t="s">
        <v>127</v>
      </c>
      <c r="E131" s="22">
        <f>(G127*2/10^3+I127*2/10^3)*0.06*0.04</f>
        <v>1.584E-2</v>
      </c>
      <c r="F131" s="22"/>
      <c r="G131" s="22">
        <f t="shared" si="5"/>
        <v>0</v>
      </c>
      <c r="H131" s="21"/>
      <c r="I131" s="52" t="s">
        <v>253</v>
      </c>
      <c r="J131" s="22"/>
    </row>
    <row r="132" spans="1:10" ht="28.05" customHeight="1" x14ac:dyDescent="0.15">
      <c r="A132" s="96"/>
      <c r="B132" s="96"/>
      <c r="C132" s="23" t="s">
        <v>80</v>
      </c>
      <c r="D132" s="21" t="s">
        <v>81</v>
      </c>
      <c r="E132" s="22">
        <v>3</v>
      </c>
      <c r="F132" s="22"/>
      <c r="G132" s="22">
        <f t="shared" si="5"/>
        <v>0</v>
      </c>
      <c r="H132" s="21"/>
      <c r="I132" s="52" t="s">
        <v>250</v>
      </c>
      <c r="J132" s="22"/>
    </row>
    <row r="133" spans="1:10" ht="28.05" customHeight="1" x14ac:dyDescent="0.15">
      <c r="A133" s="96"/>
      <c r="B133" s="96"/>
      <c r="C133" s="23" t="s">
        <v>82</v>
      </c>
      <c r="D133" s="21" t="s">
        <v>49</v>
      </c>
      <c r="E133" s="22">
        <f>(G127*2/10^3+I127*2/10^3)*0.1</f>
        <v>0.66</v>
      </c>
      <c r="F133" s="22"/>
      <c r="G133" s="22">
        <f t="shared" si="5"/>
        <v>0</v>
      </c>
      <c r="H133" s="21"/>
      <c r="I133" s="52" t="s">
        <v>251</v>
      </c>
      <c r="J133" s="22"/>
    </row>
    <row r="134" spans="1:10" ht="28.05" customHeight="1" x14ac:dyDescent="0.15">
      <c r="A134" s="96"/>
      <c r="B134" s="96"/>
      <c r="C134" s="23" t="s">
        <v>83</v>
      </c>
      <c r="D134" s="21" t="s">
        <v>49</v>
      </c>
      <c r="E134" s="22">
        <f>(G127/10^3)*(I127/10^3)</f>
        <v>2.52</v>
      </c>
      <c r="F134" s="22"/>
      <c r="G134" s="22">
        <f t="shared" si="5"/>
        <v>0</v>
      </c>
      <c r="H134" s="21"/>
      <c r="I134" s="52" t="s">
        <v>252</v>
      </c>
      <c r="J134" s="22"/>
    </row>
    <row r="135" spans="1:10" ht="28.05" customHeight="1" x14ac:dyDescent="0.15">
      <c r="A135" s="96"/>
      <c r="B135" s="96"/>
      <c r="C135" s="23" t="s">
        <v>84</v>
      </c>
      <c r="D135" s="21" t="s">
        <v>49</v>
      </c>
      <c r="E135" s="22">
        <f>E134*2</f>
        <v>5.04</v>
      </c>
      <c r="F135" s="22"/>
      <c r="G135" s="22">
        <f t="shared" si="5"/>
        <v>0</v>
      </c>
      <c r="H135" s="21"/>
      <c r="I135" s="52" t="s">
        <v>253</v>
      </c>
      <c r="J135" s="22"/>
    </row>
    <row r="136" spans="1:10" ht="28.05" customHeight="1" x14ac:dyDescent="0.15">
      <c r="A136" s="96"/>
      <c r="B136" s="96"/>
      <c r="C136" s="23" t="s">
        <v>85</v>
      </c>
      <c r="D136" s="21" t="s">
        <v>76</v>
      </c>
      <c r="E136" s="22">
        <f>(G127*2/10^3)+(I127*2/10^3)</f>
        <v>6.6</v>
      </c>
      <c r="F136" s="22"/>
      <c r="G136" s="22">
        <f t="shared" si="5"/>
        <v>0</v>
      </c>
      <c r="H136" s="21"/>
      <c r="I136" s="52" t="s">
        <v>254</v>
      </c>
      <c r="J136" s="22"/>
    </row>
    <row r="137" spans="1:10" ht="28.05" customHeight="1" x14ac:dyDescent="0.15">
      <c r="A137" s="96"/>
      <c r="B137" s="96"/>
      <c r="C137" s="23" t="s">
        <v>86</v>
      </c>
      <c r="D137" s="21" t="s">
        <v>87</v>
      </c>
      <c r="E137" s="22">
        <v>1</v>
      </c>
      <c r="F137" s="22"/>
      <c r="G137" s="22">
        <f t="shared" si="5"/>
        <v>0</v>
      </c>
      <c r="H137" s="21"/>
      <c r="I137" s="52" t="s">
        <v>255</v>
      </c>
      <c r="J137" s="22"/>
    </row>
    <row r="138" spans="1:10" ht="28.05" customHeight="1" x14ac:dyDescent="0.15">
      <c r="A138" s="92">
        <v>2</v>
      </c>
      <c r="B138" s="92" t="s">
        <v>89</v>
      </c>
      <c r="C138" s="23" t="s">
        <v>90</v>
      </c>
      <c r="D138" s="21" t="s">
        <v>91</v>
      </c>
      <c r="E138" s="22">
        <v>6</v>
      </c>
      <c r="F138" s="22"/>
      <c r="G138" s="22">
        <f t="shared" si="5"/>
        <v>0</v>
      </c>
      <c r="H138" s="21"/>
      <c r="I138" s="52" t="s">
        <v>256</v>
      </c>
      <c r="J138" s="106" t="s">
        <v>265</v>
      </c>
    </row>
    <row r="139" spans="1:10" ht="28.05" customHeight="1" x14ac:dyDescent="0.15">
      <c r="A139" s="92"/>
      <c r="B139" s="92"/>
      <c r="C139" s="23" t="s">
        <v>92</v>
      </c>
      <c r="D139" s="21" t="s">
        <v>91</v>
      </c>
      <c r="E139" s="22"/>
      <c r="F139" s="22"/>
      <c r="G139" s="22">
        <f t="shared" si="5"/>
        <v>0</v>
      </c>
      <c r="H139" s="21"/>
      <c r="I139" s="52" t="s">
        <v>257</v>
      </c>
      <c r="J139" s="107"/>
    </row>
    <row r="140" spans="1:10" ht="28.05" customHeight="1" x14ac:dyDescent="0.15">
      <c r="A140" s="92"/>
      <c r="B140" s="92"/>
      <c r="C140" s="23" t="s">
        <v>119</v>
      </c>
      <c r="D140" s="21" t="s">
        <v>94</v>
      </c>
      <c r="E140" s="22">
        <v>1</v>
      </c>
      <c r="F140" s="22"/>
      <c r="G140" s="22">
        <f t="shared" si="5"/>
        <v>0</v>
      </c>
      <c r="H140" s="21"/>
      <c r="I140" s="52" t="s">
        <v>267</v>
      </c>
      <c r="J140" s="107"/>
    </row>
    <row r="141" spans="1:10" ht="28.05" customHeight="1" x14ac:dyDescent="0.15">
      <c r="A141" s="92"/>
      <c r="B141" s="92"/>
      <c r="C141" s="21" t="s">
        <v>95</v>
      </c>
      <c r="D141" s="21" t="s">
        <v>91</v>
      </c>
      <c r="E141" s="22"/>
      <c r="F141" s="22"/>
      <c r="G141" s="22">
        <f t="shared" si="5"/>
        <v>0</v>
      </c>
      <c r="H141" s="21"/>
      <c r="I141" s="52" t="s">
        <v>259</v>
      </c>
      <c r="J141" s="107"/>
    </row>
    <row r="142" spans="1:10" ht="28.05" customHeight="1" x14ac:dyDescent="0.15">
      <c r="A142" s="92"/>
      <c r="B142" s="92"/>
      <c r="C142" s="21" t="s">
        <v>96</v>
      </c>
      <c r="D142" s="21" t="s">
        <v>91</v>
      </c>
      <c r="E142" s="22">
        <v>2</v>
      </c>
      <c r="F142" s="22"/>
      <c r="G142" s="22">
        <f t="shared" si="5"/>
        <v>0</v>
      </c>
      <c r="H142" s="21"/>
      <c r="I142" s="52" t="s">
        <v>260</v>
      </c>
      <c r="J142" s="108"/>
    </row>
    <row r="143" spans="1:10" ht="28.05" customHeight="1" x14ac:dyDescent="0.15">
      <c r="A143" s="21">
        <v>3</v>
      </c>
      <c r="B143" s="93" t="s">
        <v>97</v>
      </c>
      <c r="C143" s="94"/>
      <c r="D143" s="21" t="s">
        <v>87</v>
      </c>
      <c r="E143" s="22">
        <v>1</v>
      </c>
      <c r="F143" s="22"/>
      <c r="G143" s="22">
        <f t="shared" si="5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3" t="s">
        <v>98</v>
      </c>
      <c r="C144" s="94"/>
      <c r="D144" s="21" t="s">
        <v>49</v>
      </c>
      <c r="E144" s="22">
        <f>E134</f>
        <v>2.52</v>
      </c>
      <c r="F144" s="22"/>
      <c r="G144" s="22">
        <f t="shared" si="5"/>
        <v>0</v>
      </c>
      <c r="H144" s="21"/>
      <c r="I144" s="21"/>
      <c r="J144" s="21"/>
    </row>
    <row r="145" spans="1:10" ht="28.05" customHeight="1" x14ac:dyDescent="0.15">
      <c r="A145" s="21">
        <v>5</v>
      </c>
      <c r="B145" s="92" t="s">
        <v>99</v>
      </c>
      <c r="C145" s="92"/>
      <c r="D145" s="21" t="s">
        <v>49</v>
      </c>
      <c r="E145" s="22">
        <f>E144</f>
        <v>2.52</v>
      </c>
      <c r="F145" s="22"/>
      <c r="G145" s="22">
        <f t="shared" si="5"/>
        <v>0</v>
      </c>
      <c r="H145" s="21"/>
      <c r="I145" s="21"/>
      <c r="J145" s="21"/>
    </row>
    <row r="146" spans="1:10" ht="28.05" customHeight="1" x14ac:dyDescent="0.15">
      <c r="A146" s="21" t="s">
        <v>100</v>
      </c>
      <c r="B146" s="97" t="s">
        <v>101</v>
      </c>
      <c r="C146" s="98"/>
      <c r="D146" s="98"/>
      <c r="E146" s="99"/>
      <c r="F146" s="100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102</v>
      </c>
      <c r="B147" s="97" t="s">
        <v>103</v>
      </c>
      <c r="C147" s="98"/>
      <c r="D147" s="98"/>
      <c r="E147" s="100"/>
      <c r="F147" s="24">
        <v>0.09</v>
      </c>
      <c r="G147" s="22">
        <f>F147*G146</f>
        <v>0</v>
      </c>
      <c r="H147" s="21"/>
      <c r="I147" s="21"/>
      <c r="J147" s="21"/>
    </row>
    <row r="148" spans="1:10" ht="28.05" customHeight="1" x14ac:dyDescent="0.15">
      <c r="A148" s="21" t="s">
        <v>104</v>
      </c>
      <c r="B148" s="97" t="s">
        <v>105</v>
      </c>
      <c r="C148" s="98"/>
      <c r="D148" s="98"/>
      <c r="E148" s="100"/>
      <c r="F148" s="24">
        <v>0.13</v>
      </c>
      <c r="G148" s="22">
        <f>(G146+G147)*F148</f>
        <v>0</v>
      </c>
      <c r="H148" s="21"/>
      <c r="I148" s="21"/>
      <c r="J148" s="21"/>
    </row>
    <row r="149" spans="1:10" ht="28.05" customHeight="1" x14ac:dyDescent="0.15">
      <c r="A149" s="21" t="s">
        <v>106</v>
      </c>
      <c r="B149" s="97" t="s">
        <v>107</v>
      </c>
      <c r="C149" s="98"/>
      <c r="D149" s="98"/>
      <c r="E149" s="99"/>
      <c r="F149" s="100"/>
      <c r="G149" s="22">
        <f>SUM(G146:G148)</f>
        <v>0</v>
      </c>
      <c r="H149" s="21"/>
      <c r="I149" s="21"/>
      <c r="J149" s="21"/>
    </row>
    <row r="150" spans="1:10" ht="37.950000000000003" customHeight="1" x14ac:dyDescent="0.15">
      <c r="A150" s="92" t="s">
        <v>108</v>
      </c>
      <c r="B150" s="92"/>
      <c r="C150" s="92"/>
      <c r="D150" s="92"/>
      <c r="E150" s="101"/>
      <c r="F150" s="101"/>
      <c r="G150" s="25">
        <f>G149/((G127/10^3)*(I127/10^3))</f>
        <v>0</v>
      </c>
      <c r="H150" s="21"/>
      <c r="I150" s="21"/>
      <c r="J150" s="21"/>
    </row>
  </sheetData>
  <mergeCells count="90">
    <mergeCell ref="J138:J142"/>
    <mergeCell ref="J13:J17"/>
    <mergeCell ref="J38:J42"/>
    <mergeCell ref="J63:J67"/>
    <mergeCell ref="J88:J92"/>
    <mergeCell ref="J113:J117"/>
    <mergeCell ref="B146:F146"/>
    <mergeCell ref="B147:E147"/>
    <mergeCell ref="B148:E148"/>
    <mergeCell ref="B149:F149"/>
    <mergeCell ref="A150:F150"/>
    <mergeCell ref="A126:I126"/>
    <mergeCell ref="B128:C128"/>
    <mergeCell ref="B143:C143"/>
    <mergeCell ref="B144:C144"/>
    <mergeCell ref="B145:C145"/>
    <mergeCell ref="A129:A137"/>
    <mergeCell ref="A138:A142"/>
    <mergeCell ref="B129:B137"/>
    <mergeCell ref="B138:B142"/>
    <mergeCell ref="B121:F121"/>
    <mergeCell ref="B122:E122"/>
    <mergeCell ref="B123:E123"/>
    <mergeCell ref="B124:F124"/>
    <mergeCell ref="A125:F125"/>
    <mergeCell ref="A101:I101"/>
    <mergeCell ref="B103:C103"/>
    <mergeCell ref="B118:C118"/>
    <mergeCell ref="B119:C119"/>
    <mergeCell ref="B120:C120"/>
    <mergeCell ref="A104:A112"/>
    <mergeCell ref="A113:A117"/>
    <mergeCell ref="B104:B112"/>
    <mergeCell ref="B113:B117"/>
    <mergeCell ref="B96:F96"/>
    <mergeCell ref="B97:E97"/>
    <mergeCell ref="B98:E98"/>
    <mergeCell ref="B99:F99"/>
    <mergeCell ref="A100:F100"/>
    <mergeCell ref="A76:I76"/>
    <mergeCell ref="B78:C78"/>
    <mergeCell ref="B93:C93"/>
    <mergeCell ref="B94:C94"/>
    <mergeCell ref="B95:C95"/>
    <mergeCell ref="A79:A87"/>
    <mergeCell ref="A88:A92"/>
    <mergeCell ref="B79:B87"/>
    <mergeCell ref="B88:B92"/>
    <mergeCell ref="B71:F71"/>
    <mergeCell ref="B72:E72"/>
    <mergeCell ref="B73:E73"/>
    <mergeCell ref="B74:F74"/>
    <mergeCell ref="A75:F75"/>
    <mergeCell ref="A51:I51"/>
    <mergeCell ref="B53:C53"/>
    <mergeCell ref="B68:C68"/>
    <mergeCell ref="B69:C69"/>
    <mergeCell ref="B70:C70"/>
    <mergeCell ref="A54:A62"/>
    <mergeCell ref="A63:A67"/>
    <mergeCell ref="B54:B62"/>
    <mergeCell ref="B63:B67"/>
    <mergeCell ref="B46:F46"/>
    <mergeCell ref="B47:E47"/>
    <mergeCell ref="B48:E48"/>
    <mergeCell ref="B49:F49"/>
    <mergeCell ref="A50:F50"/>
    <mergeCell ref="A26:I26"/>
    <mergeCell ref="B28:C28"/>
    <mergeCell ref="B43:C43"/>
    <mergeCell ref="B44:C44"/>
    <mergeCell ref="B45:C45"/>
    <mergeCell ref="A29:A37"/>
    <mergeCell ref="A38:A42"/>
    <mergeCell ref="B29:B37"/>
    <mergeCell ref="B38:B42"/>
    <mergeCell ref="B21:F21"/>
    <mergeCell ref="B22:E22"/>
    <mergeCell ref="B23:E23"/>
    <mergeCell ref="B24:F24"/>
    <mergeCell ref="A25:F25"/>
    <mergeCell ref="A1:I1"/>
    <mergeCell ref="B3:C3"/>
    <mergeCell ref="B18:C18"/>
    <mergeCell ref="B19:C19"/>
    <mergeCell ref="B20:C20"/>
    <mergeCell ref="A4:A12"/>
    <mergeCell ref="A13:A17"/>
    <mergeCell ref="B4:B12"/>
    <mergeCell ref="B13:B17"/>
  </mergeCells>
  <phoneticPr fontId="24" type="noConversion"/>
  <printOptions horizontalCentered="1"/>
  <pageMargins left="0.39" right="0.39" top="0.39" bottom="0.39" header="0.31" footer="0.31"/>
  <pageSetup paperSize="9" scale="80" fitToHeight="0" orientation="portrait" r:id="rId1"/>
  <rowBreaks count="6" manualBreakCount="6">
    <brk id="25" max="9" man="1"/>
    <brk id="50" max="9" man="1"/>
    <brk id="75" max="9" man="1"/>
    <brk id="100" max="9" man="1"/>
    <brk id="125" max="9" man="1"/>
    <brk id="150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4"/>
  <sheetViews>
    <sheetView workbookViewId="0">
      <selection activeCell="G3" sqref="G3:G51"/>
    </sheetView>
  </sheetViews>
  <sheetFormatPr defaultColWidth="9" defaultRowHeight="13.8" x14ac:dyDescent="0.25"/>
  <cols>
    <col min="4" max="4" width="20.21875" customWidth="1"/>
    <col min="6" max="6" width="9" hidden="1" customWidth="1"/>
    <col min="7" max="7" width="26.33203125" style="27" customWidth="1"/>
    <col min="8" max="8" width="17.109375" style="27" hidden="1" customWidth="1"/>
    <col min="9" max="9" width="23.5546875" customWidth="1"/>
    <col min="10" max="10" width="15.109375" customWidth="1"/>
    <col min="12" max="12" width="12.88671875"/>
  </cols>
  <sheetData>
    <row r="1" spans="1:10" ht="30" customHeight="1" x14ac:dyDescent="0.25">
      <c r="A1" s="62" t="s">
        <v>74</v>
      </c>
      <c r="B1" s="62"/>
      <c r="C1" s="62"/>
      <c r="D1" s="62"/>
      <c r="E1" s="62"/>
      <c r="F1" s="62"/>
      <c r="G1" s="63"/>
      <c r="H1" s="63"/>
      <c r="I1" s="62"/>
      <c r="J1" s="62"/>
    </row>
    <row r="2" spans="1:10" ht="30" customHeight="1" x14ac:dyDescent="0.25">
      <c r="A2" s="9" t="s">
        <v>32</v>
      </c>
      <c r="B2" s="9" t="s">
        <v>33</v>
      </c>
      <c r="C2" s="9" t="s">
        <v>34</v>
      </c>
      <c r="D2" s="9" t="s">
        <v>35</v>
      </c>
      <c r="E2" s="9" t="s">
        <v>36</v>
      </c>
      <c r="F2" s="28" t="s">
        <v>38</v>
      </c>
      <c r="G2" s="29" t="s">
        <v>131</v>
      </c>
      <c r="H2" s="30" t="s">
        <v>132</v>
      </c>
      <c r="I2" s="9" t="s">
        <v>29</v>
      </c>
      <c r="J2" s="36" t="s">
        <v>42</v>
      </c>
    </row>
    <row r="3" spans="1:10" ht="30" customHeight="1" x14ac:dyDescent="0.25">
      <c r="A3" s="71" t="s">
        <v>133</v>
      </c>
      <c r="B3" s="71" t="s">
        <v>134</v>
      </c>
      <c r="C3" s="109" t="s">
        <v>135</v>
      </c>
      <c r="D3" s="110"/>
      <c r="E3" s="3" t="s">
        <v>76</v>
      </c>
      <c r="F3" s="3">
        <v>6000</v>
      </c>
      <c r="G3" s="32"/>
      <c r="H3" s="33">
        <f t="shared" ref="H3:H36" si="0">F3*G3</f>
        <v>0</v>
      </c>
      <c r="I3" s="3" t="s">
        <v>136</v>
      </c>
      <c r="J3" s="71" t="s">
        <v>137</v>
      </c>
    </row>
    <row r="4" spans="1:10" ht="30" customHeight="1" x14ac:dyDescent="0.25">
      <c r="A4" s="72"/>
      <c r="B4" s="72"/>
      <c r="C4" s="109" t="s">
        <v>138</v>
      </c>
      <c r="D4" s="110"/>
      <c r="E4" s="3" t="s">
        <v>76</v>
      </c>
      <c r="F4" s="3">
        <v>4000</v>
      </c>
      <c r="G4" s="32"/>
      <c r="H4" s="33">
        <f t="shared" si="0"/>
        <v>0</v>
      </c>
      <c r="I4" s="3" t="s">
        <v>139</v>
      </c>
      <c r="J4" s="72"/>
    </row>
    <row r="5" spans="1:10" ht="30" customHeight="1" x14ac:dyDescent="0.25">
      <c r="A5" s="72"/>
      <c r="B5" s="72"/>
      <c r="C5" s="109" t="s">
        <v>140</v>
      </c>
      <c r="D5" s="110"/>
      <c r="E5" s="3" t="s">
        <v>76</v>
      </c>
      <c r="F5" s="3">
        <v>500</v>
      </c>
      <c r="G5" s="32"/>
      <c r="H5" s="33">
        <f t="shared" si="0"/>
        <v>0</v>
      </c>
      <c r="I5" s="3" t="s">
        <v>139</v>
      </c>
      <c r="J5" s="72"/>
    </row>
    <row r="6" spans="1:10" ht="30" customHeight="1" x14ac:dyDescent="0.25">
      <c r="A6" s="72"/>
      <c r="B6" s="72"/>
      <c r="C6" s="109" t="s">
        <v>141</v>
      </c>
      <c r="D6" s="110"/>
      <c r="E6" s="3" t="s">
        <v>76</v>
      </c>
      <c r="F6" s="3">
        <v>1000</v>
      </c>
      <c r="G6" s="32"/>
      <c r="H6" s="33">
        <f t="shared" si="0"/>
        <v>0</v>
      </c>
      <c r="I6" s="71" t="s">
        <v>142</v>
      </c>
      <c r="J6" s="72"/>
    </row>
    <row r="7" spans="1:10" ht="30" customHeight="1" x14ac:dyDescent="0.25">
      <c r="A7" s="72"/>
      <c r="B7" s="72"/>
      <c r="C7" s="109" t="s">
        <v>143</v>
      </c>
      <c r="D7" s="110"/>
      <c r="E7" s="3" t="s">
        <v>76</v>
      </c>
      <c r="F7" s="3">
        <v>200</v>
      </c>
      <c r="G7" s="32"/>
      <c r="H7" s="33">
        <f t="shared" si="0"/>
        <v>0</v>
      </c>
      <c r="I7" s="72"/>
      <c r="J7" s="72"/>
    </row>
    <row r="8" spans="1:10" ht="30" customHeight="1" x14ac:dyDescent="0.25">
      <c r="A8" s="72"/>
      <c r="B8" s="72"/>
      <c r="C8" s="109" t="s">
        <v>144</v>
      </c>
      <c r="D8" s="110"/>
      <c r="E8" s="3" t="s">
        <v>76</v>
      </c>
      <c r="F8" s="3">
        <v>200</v>
      </c>
      <c r="G8" s="32"/>
      <c r="H8" s="33">
        <f t="shared" si="0"/>
        <v>0</v>
      </c>
      <c r="I8" s="72"/>
      <c r="J8" s="72"/>
    </row>
    <row r="9" spans="1:10" ht="30" customHeight="1" x14ac:dyDescent="0.25">
      <c r="A9" s="72"/>
      <c r="B9" s="72"/>
      <c r="C9" s="109" t="s">
        <v>145</v>
      </c>
      <c r="D9" s="110"/>
      <c r="E9" s="3" t="s">
        <v>76</v>
      </c>
      <c r="F9" s="3">
        <v>200</v>
      </c>
      <c r="G9" s="32"/>
      <c r="H9" s="33">
        <f t="shared" si="0"/>
        <v>0</v>
      </c>
      <c r="I9" s="72"/>
      <c r="J9" s="72"/>
    </row>
    <row r="10" spans="1:10" ht="30" customHeight="1" x14ac:dyDescent="0.25">
      <c r="A10" s="72"/>
      <c r="B10" s="72"/>
      <c r="C10" s="109" t="s">
        <v>146</v>
      </c>
      <c r="D10" s="110"/>
      <c r="E10" s="3" t="s">
        <v>76</v>
      </c>
      <c r="F10" s="3">
        <v>200</v>
      </c>
      <c r="G10" s="32"/>
      <c r="H10" s="33">
        <f t="shared" si="0"/>
        <v>0</v>
      </c>
      <c r="I10" s="72"/>
      <c r="J10" s="72"/>
    </row>
    <row r="11" spans="1:10" ht="30" customHeight="1" x14ac:dyDescent="0.25">
      <c r="A11" s="72"/>
      <c r="B11" s="72"/>
      <c r="C11" s="109" t="s">
        <v>147</v>
      </c>
      <c r="D11" s="110"/>
      <c r="E11" s="3" t="s">
        <v>76</v>
      </c>
      <c r="F11" s="3">
        <v>200</v>
      </c>
      <c r="G11" s="32"/>
      <c r="H11" s="33">
        <f t="shared" si="0"/>
        <v>0</v>
      </c>
      <c r="I11" s="72"/>
      <c r="J11" s="72"/>
    </row>
    <row r="12" spans="1:10" ht="30" customHeight="1" x14ac:dyDescent="0.25">
      <c r="A12" s="72"/>
      <c r="B12" s="73"/>
      <c r="C12" s="109" t="s">
        <v>148</v>
      </c>
      <c r="D12" s="110"/>
      <c r="E12" s="3" t="s">
        <v>76</v>
      </c>
      <c r="F12" s="3">
        <v>200</v>
      </c>
      <c r="G12" s="32"/>
      <c r="H12" s="33">
        <f t="shared" si="0"/>
        <v>0</v>
      </c>
      <c r="I12" s="73"/>
      <c r="J12" s="73"/>
    </row>
    <row r="13" spans="1:10" ht="30" customHeight="1" x14ac:dyDescent="0.25">
      <c r="A13" s="72"/>
      <c r="B13" s="71" t="s">
        <v>149</v>
      </c>
      <c r="C13" s="109" t="s">
        <v>135</v>
      </c>
      <c r="D13" s="110"/>
      <c r="E13" s="3" t="s">
        <v>49</v>
      </c>
      <c r="F13" s="3">
        <v>3000</v>
      </c>
      <c r="G13" s="32"/>
      <c r="H13" s="33">
        <f t="shared" si="0"/>
        <v>0</v>
      </c>
      <c r="I13" s="3" t="s">
        <v>136</v>
      </c>
      <c r="J13" s="71" t="s">
        <v>51</v>
      </c>
    </row>
    <row r="14" spans="1:10" ht="30" customHeight="1" x14ac:dyDescent="0.25">
      <c r="A14" s="72"/>
      <c r="B14" s="72"/>
      <c r="C14" s="109" t="s">
        <v>138</v>
      </c>
      <c r="D14" s="110"/>
      <c r="E14" s="3" t="s">
        <v>49</v>
      </c>
      <c r="F14" s="3">
        <v>2000</v>
      </c>
      <c r="G14" s="32"/>
      <c r="H14" s="33">
        <f t="shared" si="0"/>
        <v>0</v>
      </c>
      <c r="I14" s="3" t="s">
        <v>139</v>
      </c>
      <c r="J14" s="72"/>
    </row>
    <row r="15" spans="1:10" ht="30" customHeight="1" x14ac:dyDescent="0.25">
      <c r="A15" s="72"/>
      <c r="B15" s="72"/>
      <c r="C15" s="109" t="s">
        <v>140</v>
      </c>
      <c r="D15" s="110"/>
      <c r="E15" s="3" t="s">
        <v>49</v>
      </c>
      <c r="F15" s="3">
        <v>200</v>
      </c>
      <c r="G15" s="32"/>
      <c r="H15" s="33">
        <f t="shared" si="0"/>
        <v>0</v>
      </c>
      <c r="I15" s="3" t="s">
        <v>139</v>
      </c>
      <c r="J15" s="72"/>
    </row>
    <row r="16" spans="1:10" ht="30" customHeight="1" x14ac:dyDescent="0.25">
      <c r="A16" s="72"/>
      <c r="B16" s="72"/>
      <c r="C16" s="109" t="s">
        <v>141</v>
      </c>
      <c r="D16" s="110"/>
      <c r="E16" s="3" t="s">
        <v>49</v>
      </c>
      <c r="F16" s="3">
        <v>500</v>
      </c>
      <c r="G16" s="32"/>
      <c r="H16" s="33">
        <f t="shared" si="0"/>
        <v>0</v>
      </c>
      <c r="I16" s="71" t="s">
        <v>142</v>
      </c>
      <c r="J16" s="72"/>
    </row>
    <row r="17" spans="1:10" ht="30" customHeight="1" x14ac:dyDescent="0.25">
      <c r="A17" s="72"/>
      <c r="B17" s="72"/>
      <c r="C17" s="109" t="s">
        <v>143</v>
      </c>
      <c r="D17" s="110"/>
      <c r="E17" s="3" t="s">
        <v>49</v>
      </c>
      <c r="F17" s="3">
        <v>50</v>
      </c>
      <c r="G17" s="32"/>
      <c r="H17" s="33">
        <f t="shared" si="0"/>
        <v>0</v>
      </c>
      <c r="I17" s="72"/>
      <c r="J17" s="72"/>
    </row>
    <row r="18" spans="1:10" ht="30" customHeight="1" x14ac:dyDescent="0.25">
      <c r="A18" s="72"/>
      <c r="B18" s="72"/>
      <c r="C18" s="109" t="s">
        <v>144</v>
      </c>
      <c r="D18" s="110"/>
      <c r="E18" s="3" t="s">
        <v>49</v>
      </c>
      <c r="F18" s="3">
        <v>50</v>
      </c>
      <c r="G18" s="32"/>
      <c r="H18" s="33">
        <f t="shared" si="0"/>
        <v>0</v>
      </c>
      <c r="I18" s="72"/>
      <c r="J18" s="72"/>
    </row>
    <row r="19" spans="1:10" ht="30" customHeight="1" x14ac:dyDescent="0.25">
      <c r="A19" s="72"/>
      <c r="B19" s="72"/>
      <c r="C19" s="109" t="s">
        <v>145</v>
      </c>
      <c r="D19" s="110"/>
      <c r="E19" s="3" t="s">
        <v>49</v>
      </c>
      <c r="F19" s="3">
        <v>50</v>
      </c>
      <c r="G19" s="32"/>
      <c r="H19" s="33">
        <f t="shared" si="0"/>
        <v>0</v>
      </c>
      <c r="I19" s="72"/>
      <c r="J19" s="72"/>
    </row>
    <row r="20" spans="1:10" ht="30" customHeight="1" x14ac:dyDescent="0.25">
      <c r="A20" s="72"/>
      <c r="B20" s="72"/>
      <c r="C20" s="109" t="s">
        <v>146</v>
      </c>
      <c r="D20" s="110"/>
      <c r="E20" s="3" t="s">
        <v>49</v>
      </c>
      <c r="F20" s="3">
        <v>50</v>
      </c>
      <c r="G20" s="32"/>
      <c r="H20" s="33">
        <f t="shared" si="0"/>
        <v>0</v>
      </c>
      <c r="I20" s="72"/>
      <c r="J20" s="72"/>
    </row>
    <row r="21" spans="1:10" ht="30" customHeight="1" x14ac:dyDescent="0.25">
      <c r="A21" s="72"/>
      <c r="B21" s="72"/>
      <c r="C21" s="109" t="s">
        <v>147</v>
      </c>
      <c r="D21" s="110"/>
      <c r="E21" s="3" t="s">
        <v>49</v>
      </c>
      <c r="F21" s="3">
        <v>50</v>
      </c>
      <c r="G21" s="32"/>
      <c r="H21" s="33">
        <f t="shared" si="0"/>
        <v>0</v>
      </c>
      <c r="I21" s="72"/>
      <c r="J21" s="72"/>
    </row>
    <row r="22" spans="1:10" ht="30" customHeight="1" x14ac:dyDescent="0.25">
      <c r="A22" s="72"/>
      <c r="B22" s="73"/>
      <c r="C22" s="109" t="s">
        <v>148</v>
      </c>
      <c r="D22" s="110"/>
      <c r="E22" s="3" t="s">
        <v>49</v>
      </c>
      <c r="F22" s="3">
        <v>50</v>
      </c>
      <c r="G22" s="32"/>
      <c r="H22" s="33">
        <f t="shared" si="0"/>
        <v>0</v>
      </c>
      <c r="I22" s="73"/>
      <c r="J22" s="73"/>
    </row>
    <row r="23" spans="1:10" ht="30" customHeight="1" x14ac:dyDescent="0.25">
      <c r="A23" s="72"/>
      <c r="B23" s="71" t="s">
        <v>150</v>
      </c>
      <c r="C23" s="109" t="s">
        <v>151</v>
      </c>
      <c r="D23" s="110"/>
      <c r="E23" s="3" t="s">
        <v>76</v>
      </c>
      <c r="F23" s="3">
        <v>1000</v>
      </c>
      <c r="G23" s="32"/>
      <c r="H23" s="33">
        <f t="shared" si="0"/>
        <v>0</v>
      </c>
      <c r="I23" s="71" t="s">
        <v>139</v>
      </c>
      <c r="J23" s="71" t="s">
        <v>137</v>
      </c>
    </row>
    <row r="24" spans="1:10" ht="30" customHeight="1" x14ac:dyDescent="0.25">
      <c r="A24" s="72"/>
      <c r="B24" s="73"/>
      <c r="C24" s="109" t="s">
        <v>138</v>
      </c>
      <c r="D24" s="110"/>
      <c r="E24" s="3" t="s">
        <v>76</v>
      </c>
      <c r="F24" s="3">
        <v>1000</v>
      </c>
      <c r="G24" s="32"/>
      <c r="H24" s="33">
        <f t="shared" si="0"/>
        <v>0</v>
      </c>
      <c r="I24" s="72"/>
      <c r="J24" s="73"/>
    </row>
    <row r="25" spans="1:10" ht="30" customHeight="1" x14ac:dyDescent="0.25">
      <c r="A25" s="72"/>
      <c r="B25" s="71" t="s">
        <v>152</v>
      </c>
      <c r="C25" s="109" t="s">
        <v>151</v>
      </c>
      <c r="D25" s="110"/>
      <c r="E25" s="3" t="s">
        <v>49</v>
      </c>
      <c r="F25" s="3">
        <v>200</v>
      </c>
      <c r="G25" s="32"/>
      <c r="H25" s="33">
        <f t="shared" si="0"/>
        <v>0</v>
      </c>
      <c r="I25" s="72"/>
      <c r="J25" s="71" t="s">
        <v>51</v>
      </c>
    </row>
    <row r="26" spans="1:10" ht="30" customHeight="1" x14ac:dyDescent="0.25">
      <c r="A26" s="72"/>
      <c r="B26" s="73"/>
      <c r="C26" s="109" t="s">
        <v>138</v>
      </c>
      <c r="D26" s="110"/>
      <c r="E26" s="3" t="s">
        <v>49</v>
      </c>
      <c r="F26" s="3">
        <v>200</v>
      </c>
      <c r="G26" s="32"/>
      <c r="H26" s="33">
        <f t="shared" si="0"/>
        <v>0</v>
      </c>
      <c r="I26" s="73"/>
      <c r="J26" s="73"/>
    </row>
    <row r="27" spans="1:10" ht="30" customHeight="1" x14ac:dyDescent="0.25">
      <c r="A27" s="72"/>
      <c r="B27" s="71" t="s">
        <v>153</v>
      </c>
      <c r="C27" s="109" t="s">
        <v>154</v>
      </c>
      <c r="D27" s="110"/>
      <c r="E27" s="3" t="s">
        <v>76</v>
      </c>
      <c r="F27" s="3">
        <v>200</v>
      </c>
      <c r="G27" s="32"/>
      <c r="H27" s="33">
        <f t="shared" si="0"/>
        <v>0</v>
      </c>
      <c r="I27" s="71" t="s">
        <v>136</v>
      </c>
      <c r="J27" s="71" t="s">
        <v>137</v>
      </c>
    </row>
    <row r="28" spans="1:10" ht="30" customHeight="1" x14ac:dyDescent="0.25">
      <c r="A28" s="72"/>
      <c r="B28" s="72"/>
      <c r="C28" s="109" t="s">
        <v>155</v>
      </c>
      <c r="D28" s="110"/>
      <c r="E28" s="3" t="s">
        <v>76</v>
      </c>
      <c r="F28" s="3">
        <v>20</v>
      </c>
      <c r="G28" s="32"/>
      <c r="H28" s="33">
        <f t="shared" si="0"/>
        <v>0</v>
      </c>
      <c r="I28" s="72"/>
      <c r="J28" s="72"/>
    </row>
    <row r="29" spans="1:10" ht="30" customHeight="1" x14ac:dyDescent="0.25">
      <c r="A29" s="72"/>
      <c r="B29" s="73"/>
      <c r="C29" s="109" t="s">
        <v>156</v>
      </c>
      <c r="D29" s="110"/>
      <c r="E29" s="3" t="s">
        <v>76</v>
      </c>
      <c r="F29" s="3">
        <v>20</v>
      </c>
      <c r="G29" s="32"/>
      <c r="H29" s="33">
        <f t="shared" si="0"/>
        <v>0</v>
      </c>
      <c r="I29" s="72"/>
      <c r="J29" s="73"/>
    </row>
    <row r="30" spans="1:10" ht="30" customHeight="1" x14ac:dyDescent="0.25">
      <c r="A30" s="72"/>
      <c r="B30" s="71" t="s">
        <v>157</v>
      </c>
      <c r="C30" s="109" t="s">
        <v>154</v>
      </c>
      <c r="D30" s="110"/>
      <c r="E30" s="3" t="s">
        <v>49</v>
      </c>
      <c r="F30" s="3">
        <v>50</v>
      </c>
      <c r="G30" s="32"/>
      <c r="H30" s="33">
        <f t="shared" si="0"/>
        <v>0</v>
      </c>
      <c r="I30" s="72"/>
      <c r="J30" s="71" t="s">
        <v>51</v>
      </c>
    </row>
    <row r="31" spans="1:10" ht="30" customHeight="1" x14ac:dyDescent="0.25">
      <c r="A31" s="72"/>
      <c r="B31" s="72"/>
      <c r="C31" s="109" t="s">
        <v>155</v>
      </c>
      <c r="D31" s="110"/>
      <c r="E31" s="3" t="s">
        <v>49</v>
      </c>
      <c r="F31" s="3">
        <v>10</v>
      </c>
      <c r="G31" s="32"/>
      <c r="H31" s="33">
        <f t="shared" si="0"/>
        <v>0</v>
      </c>
      <c r="I31" s="72"/>
      <c r="J31" s="72"/>
    </row>
    <row r="32" spans="1:10" ht="30" customHeight="1" x14ac:dyDescent="0.25">
      <c r="A32" s="73"/>
      <c r="B32" s="73"/>
      <c r="C32" s="109" t="s">
        <v>156</v>
      </c>
      <c r="D32" s="110"/>
      <c r="E32" s="3" t="s">
        <v>49</v>
      </c>
      <c r="F32" s="3">
        <v>10</v>
      </c>
      <c r="G32" s="32"/>
      <c r="H32" s="33">
        <f t="shared" si="0"/>
        <v>0</v>
      </c>
      <c r="I32" s="73"/>
      <c r="J32" s="73"/>
    </row>
    <row r="33" spans="1:10" ht="30" customHeight="1" x14ac:dyDescent="0.25">
      <c r="A33" s="109" t="s">
        <v>158</v>
      </c>
      <c r="B33" s="110"/>
      <c r="C33" s="109" t="s">
        <v>159</v>
      </c>
      <c r="D33" s="110"/>
      <c r="E33" s="3" t="s">
        <v>49</v>
      </c>
      <c r="F33" s="3">
        <v>100</v>
      </c>
      <c r="G33" s="32"/>
      <c r="H33" s="33">
        <f t="shared" si="0"/>
        <v>0</v>
      </c>
      <c r="I33" s="34" t="s">
        <v>63</v>
      </c>
      <c r="J33" s="3" t="s">
        <v>160</v>
      </c>
    </row>
    <row r="34" spans="1:10" ht="30" customHeight="1" x14ac:dyDescent="0.25">
      <c r="A34" s="111" t="s">
        <v>161</v>
      </c>
      <c r="B34" s="112"/>
      <c r="C34" s="109" t="s">
        <v>47</v>
      </c>
      <c r="D34" s="110"/>
      <c r="E34" s="3" t="s">
        <v>49</v>
      </c>
      <c r="F34" s="3">
        <v>100</v>
      </c>
      <c r="G34" s="32"/>
      <c r="H34" s="33">
        <f t="shared" si="0"/>
        <v>0</v>
      </c>
      <c r="I34" s="71" t="s">
        <v>162</v>
      </c>
      <c r="J34" s="71" t="s">
        <v>163</v>
      </c>
    </row>
    <row r="35" spans="1:10" ht="30" customHeight="1" x14ac:dyDescent="0.25">
      <c r="A35" s="113"/>
      <c r="B35" s="114"/>
      <c r="C35" s="109" t="s">
        <v>53</v>
      </c>
      <c r="D35" s="110"/>
      <c r="E35" s="3" t="s">
        <v>49</v>
      </c>
      <c r="F35" s="3">
        <v>100</v>
      </c>
      <c r="G35" s="32"/>
      <c r="H35" s="33">
        <f t="shared" si="0"/>
        <v>0</v>
      </c>
      <c r="I35" s="73"/>
      <c r="J35" s="73"/>
    </row>
    <row r="36" spans="1:10" ht="30" customHeight="1" x14ac:dyDescent="0.25">
      <c r="A36" s="111" t="s">
        <v>164</v>
      </c>
      <c r="B36" s="112"/>
      <c r="C36" s="109" t="s">
        <v>46</v>
      </c>
      <c r="D36" s="110"/>
      <c r="E36" s="3" t="s">
        <v>49</v>
      </c>
      <c r="F36" s="3">
        <v>25</v>
      </c>
      <c r="G36" s="32"/>
      <c r="H36" s="33">
        <f t="shared" si="0"/>
        <v>0</v>
      </c>
      <c r="I36" s="71" t="s">
        <v>165</v>
      </c>
      <c r="J36" s="71" t="s">
        <v>166</v>
      </c>
    </row>
    <row r="37" spans="1:10" ht="30" customHeight="1" x14ac:dyDescent="0.25">
      <c r="A37" s="113"/>
      <c r="B37" s="114"/>
      <c r="C37" s="109" t="s">
        <v>167</v>
      </c>
      <c r="D37" s="110"/>
      <c r="E37" s="3" t="s">
        <v>49</v>
      </c>
      <c r="F37" s="3">
        <v>10</v>
      </c>
      <c r="G37" s="32"/>
      <c r="H37" s="33">
        <f t="shared" ref="H37:H51" si="1">F37*G37</f>
        <v>0</v>
      </c>
      <c r="I37" s="73"/>
      <c r="J37" s="73"/>
    </row>
    <row r="38" spans="1:10" ht="30" customHeight="1" x14ac:dyDescent="0.25">
      <c r="A38" s="111" t="s">
        <v>168</v>
      </c>
      <c r="B38" s="112"/>
      <c r="C38" s="109" t="s">
        <v>46</v>
      </c>
      <c r="D38" s="110"/>
      <c r="E38" s="3" t="s">
        <v>76</v>
      </c>
      <c r="F38" s="3">
        <v>150</v>
      </c>
      <c r="G38" s="32"/>
      <c r="H38" s="33">
        <f t="shared" si="1"/>
        <v>0</v>
      </c>
      <c r="I38" s="71" t="s">
        <v>169</v>
      </c>
      <c r="J38" s="71" t="s">
        <v>170</v>
      </c>
    </row>
    <row r="39" spans="1:10" ht="30" customHeight="1" x14ac:dyDescent="0.25">
      <c r="A39" s="113"/>
      <c r="B39" s="114"/>
      <c r="C39" s="109" t="s">
        <v>167</v>
      </c>
      <c r="D39" s="110"/>
      <c r="E39" s="3" t="s">
        <v>76</v>
      </c>
      <c r="F39" s="3">
        <v>100</v>
      </c>
      <c r="G39" s="32"/>
      <c r="H39" s="33">
        <f t="shared" si="1"/>
        <v>0</v>
      </c>
      <c r="I39" s="73"/>
      <c r="J39" s="73"/>
    </row>
    <row r="40" spans="1:10" ht="30" customHeight="1" x14ac:dyDescent="0.25">
      <c r="A40" s="115" t="s">
        <v>171</v>
      </c>
      <c r="B40" s="115" t="s">
        <v>172</v>
      </c>
      <c r="C40" s="109" t="s">
        <v>135</v>
      </c>
      <c r="D40" s="110"/>
      <c r="E40" s="3" t="s">
        <v>76</v>
      </c>
      <c r="F40" s="3">
        <v>100</v>
      </c>
      <c r="G40" s="32"/>
      <c r="H40" s="33">
        <f t="shared" si="1"/>
        <v>0</v>
      </c>
      <c r="I40" s="3" t="s">
        <v>136</v>
      </c>
      <c r="J40" s="71" t="s">
        <v>173</v>
      </c>
    </row>
    <row r="41" spans="1:10" ht="30" customHeight="1" x14ac:dyDescent="0.25">
      <c r="A41" s="115"/>
      <c r="B41" s="115"/>
      <c r="C41" s="109" t="s">
        <v>174</v>
      </c>
      <c r="D41" s="110"/>
      <c r="E41" s="3" t="s">
        <v>76</v>
      </c>
      <c r="F41" s="3">
        <v>100</v>
      </c>
      <c r="G41" s="32"/>
      <c r="H41" s="33">
        <f t="shared" si="1"/>
        <v>0</v>
      </c>
      <c r="I41" s="3" t="s">
        <v>136</v>
      </c>
      <c r="J41" s="72"/>
    </row>
    <row r="42" spans="1:10" ht="30" customHeight="1" x14ac:dyDescent="0.25">
      <c r="A42" s="115"/>
      <c r="B42" s="115"/>
      <c r="C42" s="109" t="s">
        <v>138</v>
      </c>
      <c r="D42" s="110"/>
      <c r="E42" s="3" t="s">
        <v>76</v>
      </c>
      <c r="F42" s="3">
        <v>100</v>
      </c>
      <c r="G42" s="32"/>
      <c r="H42" s="33">
        <f t="shared" si="1"/>
        <v>0</v>
      </c>
      <c r="I42" s="3" t="s">
        <v>139</v>
      </c>
      <c r="J42" s="72"/>
    </row>
    <row r="43" spans="1:10" ht="30" customHeight="1" x14ac:dyDescent="0.25">
      <c r="A43" s="115"/>
      <c r="B43" s="115"/>
      <c r="C43" s="109" t="s">
        <v>140</v>
      </c>
      <c r="D43" s="110"/>
      <c r="E43" s="3" t="s">
        <v>76</v>
      </c>
      <c r="F43" s="3">
        <v>100</v>
      </c>
      <c r="G43" s="32"/>
      <c r="H43" s="33">
        <f t="shared" si="1"/>
        <v>0</v>
      </c>
      <c r="I43" s="3" t="s">
        <v>139</v>
      </c>
      <c r="J43" s="72"/>
    </row>
    <row r="44" spans="1:10" ht="58.05" customHeight="1" x14ac:dyDescent="0.25">
      <c r="A44" s="115"/>
      <c r="B44" s="115"/>
      <c r="C44" s="109" t="s">
        <v>175</v>
      </c>
      <c r="D44" s="110"/>
      <c r="E44" s="3" t="s">
        <v>76</v>
      </c>
      <c r="F44" s="3">
        <v>100</v>
      </c>
      <c r="G44" s="32"/>
      <c r="H44" s="33">
        <f t="shared" si="1"/>
        <v>0</v>
      </c>
      <c r="I44" s="3" t="s">
        <v>176</v>
      </c>
      <c r="J44" s="73"/>
    </row>
    <row r="45" spans="1:10" ht="30" customHeight="1" x14ac:dyDescent="0.25">
      <c r="A45" s="115"/>
      <c r="B45" s="115" t="s">
        <v>177</v>
      </c>
      <c r="C45" s="109" t="s">
        <v>135</v>
      </c>
      <c r="D45" s="110"/>
      <c r="E45" s="3" t="s">
        <v>76</v>
      </c>
      <c r="F45" s="3">
        <v>100</v>
      </c>
      <c r="G45" s="32"/>
      <c r="H45" s="33">
        <f t="shared" si="1"/>
        <v>0</v>
      </c>
      <c r="I45" s="3" t="s">
        <v>136</v>
      </c>
      <c r="J45" s="71" t="s">
        <v>173</v>
      </c>
    </row>
    <row r="46" spans="1:10" ht="30" customHeight="1" x14ac:dyDescent="0.25">
      <c r="A46" s="115"/>
      <c r="B46" s="115"/>
      <c r="C46" s="109" t="s">
        <v>174</v>
      </c>
      <c r="D46" s="110"/>
      <c r="E46" s="3" t="s">
        <v>76</v>
      </c>
      <c r="F46" s="3">
        <v>100</v>
      </c>
      <c r="G46" s="32"/>
      <c r="H46" s="33">
        <f t="shared" si="1"/>
        <v>0</v>
      </c>
      <c r="I46" s="3" t="s">
        <v>136</v>
      </c>
      <c r="J46" s="72"/>
    </row>
    <row r="47" spans="1:10" ht="30" customHeight="1" x14ac:dyDescent="0.25">
      <c r="A47" s="115"/>
      <c r="B47" s="115"/>
      <c r="C47" s="109" t="s">
        <v>138</v>
      </c>
      <c r="D47" s="110"/>
      <c r="E47" s="3" t="s">
        <v>76</v>
      </c>
      <c r="F47" s="3">
        <v>100</v>
      </c>
      <c r="G47" s="32"/>
      <c r="H47" s="33">
        <f t="shared" si="1"/>
        <v>0</v>
      </c>
      <c r="I47" s="3" t="s">
        <v>139</v>
      </c>
      <c r="J47" s="72"/>
    </row>
    <row r="48" spans="1:10" ht="30" customHeight="1" x14ac:dyDescent="0.25">
      <c r="A48" s="115"/>
      <c r="B48" s="115"/>
      <c r="C48" s="109" t="s">
        <v>140</v>
      </c>
      <c r="D48" s="110"/>
      <c r="E48" s="3" t="s">
        <v>76</v>
      </c>
      <c r="F48" s="3">
        <v>100</v>
      </c>
      <c r="G48" s="32"/>
      <c r="H48" s="33">
        <f t="shared" si="1"/>
        <v>0</v>
      </c>
      <c r="I48" s="3" t="s">
        <v>139</v>
      </c>
      <c r="J48" s="72"/>
    </row>
    <row r="49" spans="1:10" ht="73.95" customHeight="1" x14ac:dyDescent="0.25">
      <c r="A49" s="115"/>
      <c r="B49" s="115"/>
      <c r="C49" s="109" t="s">
        <v>175</v>
      </c>
      <c r="D49" s="110"/>
      <c r="E49" s="3" t="s">
        <v>76</v>
      </c>
      <c r="F49" s="3">
        <v>100</v>
      </c>
      <c r="G49" s="32"/>
      <c r="H49" s="33">
        <f t="shared" si="1"/>
        <v>0</v>
      </c>
      <c r="I49" s="3" t="s">
        <v>176</v>
      </c>
      <c r="J49" s="73"/>
    </row>
    <row r="50" spans="1:10" ht="30" customHeight="1" x14ac:dyDescent="0.25">
      <c r="A50" s="115" t="s">
        <v>178</v>
      </c>
      <c r="B50" s="115"/>
      <c r="C50" s="109" t="s">
        <v>179</v>
      </c>
      <c r="D50" s="110"/>
      <c r="E50" s="3" t="s">
        <v>49</v>
      </c>
      <c r="F50" s="3">
        <v>1000</v>
      </c>
      <c r="G50" s="32"/>
      <c r="H50" s="33">
        <f t="shared" si="1"/>
        <v>0</v>
      </c>
      <c r="I50" s="71" t="s">
        <v>63</v>
      </c>
      <c r="J50" s="71" t="s">
        <v>160</v>
      </c>
    </row>
    <row r="51" spans="1:10" ht="30" customHeight="1" x14ac:dyDescent="0.25">
      <c r="A51" s="115"/>
      <c r="B51" s="115"/>
      <c r="C51" s="109" t="s">
        <v>180</v>
      </c>
      <c r="D51" s="110"/>
      <c r="E51" s="3" t="s">
        <v>49</v>
      </c>
      <c r="F51" s="3">
        <v>1000</v>
      </c>
      <c r="G51" s="32"/>
      <c r="H51" s="33">
        <f t="shared" si="1"/>
        <v>0</v>
      </c>
      <c r="I51" s="73"/>
      <c r="J51" s="73"/>
    </row>
    <row r="52" spans="1:10" ht="30" hidden="1" customHeight="1" x14ac:dyDescent="0.25">
      <c r="A52" s="67" t="s">
        <v>65</v>
      </c>
      <c r="B52" s="67"/>
      <c r="C52" s="67"/>
      <c r="D52" s="67"/>
      <c r="E52" s="67"/>
      <c r="F52" s="68">
        <f>SUM(H3:H51)</f>
        <v>0</v>
      </c>
      <c r="G52" s="69"/>
      <c r="H52" s="69"/>
      <c r="I52" s="70"/>
      <c r="J52" s="3"/>
    </row>
    <row r="53" spans="1:10" ht="30" customHeight="1" x14ac:dyDescent="0.25">
      <c r="A53" s="7"/>
      <c r="B53" s="7"/>
      <c r="C53" s="7"/>
      <c r="D53" s="7"/>
      <c r="E53" s="7"/>
      <c r="F53" s="7"/>
      <c r="G53" s="35"/>
      <c r="H53" s="35"/>
      <c r="I53" s="7"/>
      <c r="J53" s="7"/>
    </row>
    <row r="54" spans="1:10" ht="99" customHeight="1" x14ac:dyDescent="0.25">
      <c r="A54" s="57"/>
      <c r="B54" s="57"/>
      <c r="C54" s="57"/>
      <c r="D54" s="57"/>
      <c r="E54" s="57"/>
      <c r="F54" s="57"/>
      <c r="G54" s="74"/>
      <c r="H54" s="74"/>
      <c r="I54" s="57"/>
      <c r="J54" s="57"/>
    </row>
  </sheetData>
  <mergeCells count="88">
    <mergeCell ref="A36:B37"/>
    <mergeCell ref="A38:B39"/>
    <mergeCell ref="A50:B51"/>
    <mergeCell ref="I50:I51"/>
    <mergeCell ref="J3:J12"/>
    <mergeCell ref="J13:J22"/>
    <mergeCell ref="J23:J24"/>
    <mergeCell ref="J25:J26"/>
    <mergeCell ref="J27:J29"/>
    <mergeCell ref="J30:J32"/>
    <mergeCell ref="J34:J35"/>
    <mergeCell ref="J36:J37"/>
    <mergeCell ref="J38:J39"/>
    <mergeCell ref="J40:J44"/>
    <mergeCell ref="J45:J49"/>
    <mergeCell ref="J50:J51"/>
    <mergeCell ref="I23:I26"/>
    <mergeCell ref="I27:I32"/>
    <mergeCell ref="I34:I35"/>
    <mergeCell ref="I36:I37"/>
    <mergeCell ref="I38:I39"/>
    <mergeCell ref="C51:D51"/>
    <mergeCell ref="A52:E52"/>
    <mergeCell ref="F52:I52"/>
    <mergeCell ref="A54:J54"/>
    <mergeCell ref="A3:A32"/>
    <mergeCell ref="A40:A49"/>
    <mergeCell ref="B3:B12"/>
    <mergeCell ref="B13:B22"/>
    <mergeCell ref="B23:B24"/>
    <mergeCell ref="B25:B26"/>
    <mergeCell ref="B27:B29"/>
    <mergeCell ref="B30:B32"/>
    <mergeCell ref="B40:B44"/>
    <mergeCell ref="B45:B49"/>
    <mergeCell ref="I6:I12"/>
    <mergeCell ref="I16:I22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36:D36"/>
    <mergeCell ref="C37:D37"/>
    <mergeCell ref="C38:D38"/>
    <mergeCell ref="C39:D39"/>
    <mergeCell ref="C40:D40"/>
    <mergeCell ref="C32:D32"/>
    <mergeCell ref="A33:B33"/>
    <mergeCell ref="C33:D33"/>
    <mergeCell ref="C34:D34"/>
    <mergeCell ref="C35:D35"/>
    <mergeCell ref="A34:B35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A1:J1"/>
    <mergeCell ref="C3:D3"/>
    <mergeCell ref="C4:D4"/>
    <mergeCell ref="C5:D5"/>
    <mergeCell ref="C6:D6"/>
  </mergeCells>
  <phoneticPr fontId="24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3"/>
  <sheetViews>
    <sheetView workbookViewId="0">
      <selection activeCell="L13" sqref="L13:L21"/>
    </sheetView>
  </sheetViews>
  <sheetFormatPr defaultColWidth="9" defaultRowHeight="13.8" x14ac:dyDescent="0.25"/>
  <cols>
    <col min="2" max="2" width="16.6640625" customWidth="1"/>
    <col min="11" max="11" width="12.109375" customWidth="1"/>
    <col min="12" max="12" width="11.88671875" customWidth="1"/>
    <col min="13" max="13" width="12.6640625" customWidth="1"/>
  </cols>
  <sheetData>
    <row r="1" spans="1:16" ht="25.05" customHeight="1" x14ac:dyDescent="0.25">
      <c r="A1" s="116" t="s">
        <v>184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25.05" customHeight="1" x14ac:dyDescent="0.25">
      <c r="A2" s="117" t="s">
        <v>185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25.05" customHeight="1" x14ac:dyDescent="0.25">
      <c r="A3" s="117" t="s">
        <v>186</v>
      </c>
      <c r="B3" s="117"/>
      <c r="C3" s="117" t="s">
        <v>93</v>
      </c>
      <c r="D3" s="117"/>
      <c r="E3" s="117" t="s">
        <v>117</v>
      </c>
      <c r="F3" s="117" t="s">
        <v>119</v>
      </c>
      <c r="G3" s="117" t="s">
        <v>119</v>
      </c>
      <c r="H3" s="117" t="s">
        <v>122</v>
      </c>
      <c r="I3" s="117" t="s">
        <v>122</v>
      </c>
      <c r="J3" s="117" t="s">
        <v>92</v>
      </c>
      <c r="K3" s="117" t="s">
        <v>92</v>
      </c>
      <c r="L3" s="117" t="s">
        <v>96</v>
      </c>
      <c r="M3" s="117" t="s">
        <v>96</v>
      </c>
      <c r="N3" s="117" t="s">
        <v>187</v>
      </c>
      <c r="O3" s="117" t="s">
        <v>188</v>
      </c>
      <c r="P3" s="117"/>
    </row>
    <row r="4" spans="1:16" ht="30" customHeight="1" x14ac:dyDescent="0.25">
      <c r="A4" s="117" t="s">
        <v>189</v>
      </c>
      <c r="B4" s="11" t="s">
        <v>73</v>
      </c>
      <c r="C4" s="118" t="s">
        <v>245</v>
      </c>
      <c r="D4" s="119"/>
      <c r="E4" s="118" t="s">
        <v>245</v>
      </c>
      <c r="F4" s="119"/>
      <c r="G4" s="118" t="s">
        <v>245</v>
      </c>
      <c r="H4" s="119"/>
      <c r="I4" s="118" t="s">
        <v>245</v>
      </c>
      <c r="J4" s="119"/>
      <c r="K4" s="118" t="s">
        <v>245</v>
      </c>
      <c r="L4" s="119"/>
      <c r="M4" s="118" t="s">
        <v>245</v>
      </c>
      <c r="N4" s="119"/>
      <c r="O4" s="118" t="s">
        <v>245</v>
      </c>
      <c r="P4" s="119"/>
    </row>
    <row r="5" spans="1:16" ht="30" customHeight="1" x14ac:dyDescent="0.25">
      <c r="A5" s="117"/>
      <c r="B5" s="11" t="s">
        <v>190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</row>
    <row r="6" spans="1:16" ht="30" customHeight="1" x14ac:dyDescent="0.25">
      <c r="A6" s="117" t="s">
        <v>191</v>
      </c>
      <c r="B6" s="11" t="s">
        <v>73</v>
      </c>
      <c r="C6" s="119" t="s">
        <v>272</v>
      </c>
      <c r="D6" s="119"/>
      <c r="E6" s="119" t="s">
        <v>272</v>
      </c>
      <c r="F6" s="119"/>
      <c r="G6" s="119" t="s">
        <v>272</v>
      </c>
      <c r="H6" s="119"/>
      <c r="I6" s="119" t="s">
        <v>272</v>
      </c>
      <c r="J6" s="119"/>
      <c r="K6" s="119" t="s">
        <v>272</v>
      </c>
      <c r="L6" s="119"/>
      <c r="M6" s="119" t="s">
        <v>272</v>
      </c>
      <c r="N6" s="119"/>
      <c r="O6" s="118" t="s">
        <v>246</v>
      </c>
      <c r="P6" s="119"/>
    </row>
    <row r="7" spans="1:16" ht="30" customHeight="1" x14ac:dyDescent="0.25">
      <c r="A7" s="117"/>
      <c r="B7" s="11" t="s">
        <v>190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</row>
    <row r="8" spans="1:16" ht="30" customHeight="1" x14ac:dyDescent="0.25">
      <c r="A8" s="117" t="s">
        <v>192</v>
      </c>
      <c r="B8" s="11" t="s">
        <v>73</v>
      </c>
      <c r="C8" s="119" t="s">
        <v>273</v>
      </c>
      <c r="D8" s="119"/>
      <c r="E8" s="119" t="s">
        <v>273</v>
      </c>
      <c r="F8" s="119"/>
      <c r="G8" s="119" t="s">
        <v>273</v>
      </c>
      <c r="H8" s="119"/>
      <c r="I8" s="119" t="s">
        <v>273</v>
      </c>
      <c r="J8" s="119"/>
      <c r="K8" s="119" t="s">
        <v>273</v>
      </c>
      <c r="L8" s="119"/>
      <c r="M8" s="119" t="s">
        <v>273</v>
      </c>
      <c r="N8" s="119"/>
      <c r="O8" s="119" t="s">
        <v>273</v>
      </c>
      <c r="P8" s="119"/>
    </row>
    <row r="9" spans="1:16" ht="30" customHeight="1" x14ac:dyDescent="0.25">
      <c r="A9" s="117"/>
      <c r="B9" s="11" t="s">
        <v>190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</row>
    <row r="10" spans="1:16" ht="30" customHeight="1" x14ac:dyDescent="0.25">
      <c r="A10" s="117" t="s">
        <v>193</v>
      </c>
      <c r="B10" s="117"/>
      <c r="C10" s="117"/>
      <c r="D10" s="117"/>
      <c r="E10" s="117"/>
      <c r="F10" s="117"/>
      <c r="G10" s="117"/>
      <c r="H10" s="117"/>
      <c r="I10" s="117"/>
      <c r="J10" s="117" t="s">
        <v>194</v>
      </c>
      <c r="K10" s="117"/>
      <c r="L10" s="117"/>
      <c r="M10" s="117"/>
      <c r="N10" s="117"/>
      <c r="O10" s="117"/>
      <c r="P10" s="117"/>
    </row>
    <row r="11" spans="1:16" ht="30" customHeight="1" x14ac:dyDescent="0.25">
      <c r="A11" s="125" t="s">
        <v>195</v>
      </c>
      <c r="B11" s="11" t="s">
        <v>186</v>
      </c>
      <c r="C11" s="11" t="s">
        <v>93</v>
      </c>
      <c r="D11" s="11" t="s">
        <v>117</v>
      </c>
      <c r="E11" s="11" t="s">
        <v>119</v>
      </c>
      <c r="F11" s="11" t="s">
        <v>122</v>
      </c>
      <c r="G11" s="11" t="s">
        <v>92</v>
      </c>
      <c r="H11" s="11" t="s">
        <v>96</v>
      </c>
      <c r="I11" s="11" t="s">
        <v>187</v>
      </c>
      <c r="J11" s="127" t="s">
        <v>196</v>
      </c>
      <c r="K11" s="127"/>
      <c r="L11" s="127" t="s">
        <v>197</v>
      </c>
      <c r="M11" s="127"/>
      <c r="N11" s="117" t="s">
        <v>198</v>
      </c>
      <c r="O11" s="117" t="s">
        <v>29</v>
      </c>
      <c r="P11" s="117"/>
    </row>
    <row r="12" spans="1:16" ht="30" customHeight="1" x14ac:dyDescent="0.25">
      <c r="A12" s="125"/>
      <c r="B12" s="11" t="s">
        <v>199</v>
      </c>
      <c r="C12" s="12" t="s">
        <v>200</v>
      </c>
      <c r="D12" s="12" t="s">
        <v>200</v>
      </c>
      <c r="E12" s="12" t="s">
        <v>200</v>
      </c>
      <c r="F12" s="12" t="s">
        <v>200</v>
      </c>
      <c r="G12" s="12" t="s">
        <v>200</v>
      </c>
      <c r="H12" s="12" t="s">
        <v>200</v>
      </c>
      <c r="I12" s="12" t="s">
        <v>200</v>
      </c>
      <c r="J12" s="12" t="s">
        <v>189</v>
      </c>
      <c r="K12" s="12" t="s">
        <v>191</v>
      </c>
      <c r="L12" s="12" t="s">
        <v>189</v>
      </c>
      <c r="M12" s="12" t="s">
        <v>191</v>
      </c>
      <c r="N12" s="117"/>
      <c r="O12" s="117"/>
      <c r="P12" s="117"/>
    </row>
    <row r="13" spans="1:16" ht="30" customHeight="1" x14ac:dyDescent="0.25">
      <c r="A13" s="126" t="s">
        <v>201</v>
      </c>
      <c r="B13" s="13" t="s">
        <v>48</v>
      </c>
      <c r="C13" s="12">
        <v>1</v>
      </c>
      <c r="D13" s="13"/>
      <c r="E13" s="12"/>
      <c r="F13" s="12">
        <v>3</v>
      </c>
      <c r="G13" s="12">
        <v>1</v>
      </c>
      <c r="H13" s="13"/>
      <c r="I13" s="13"/>
      <c r="J13" s="13">
        <f>$C$5*C13+$E$5*D13+$G$5*E13+$I$5*F13+$K$5*G13+$M$5*H13+$O$5*I13</f>
        <v>0</v>
      </c>
      <c r="K13" s="13">
        <f>$C$7*C13+$E$7*D13+$G$7*E13+$I$7*F13+$K$7*G13+$M$7*H13+$O$7*I13</f>
        <v>0</v>
      </c>
      <c r="L13" s="13">
        <f>综合报价表!H4+综合报价表!H10+综合报价表!H16</f>
        <v>3200</v>
      </c>
      <c r="M13" s="13">
        <v>10</v>
      </c>
      <c r="N13" s="13">
        <f>$J13*$L13+$K13*$M13</f>
        <v>0</v>
      </c>
      <c r="O13" s="126" t="s">
        <v>202</v>
      </c>
      <c r="P13" s="126"/>
    </row>
    <row r="14" spans="1:16" ht="30" customHeight="1" x14ac:dyDescent="0.25">
      <c r="A14" s="126"/>
      <c r="B14" s="13" t="s">
        <v>203</v>
      </c>
      <c r="C14" s="12">
        <v>1</v>
      </c>
      <c r="D14" s="13"/>
      <c r="E14" s="12"/>
      <c r="F14" s="12">
        <v>6</v>
      </c>
      <c r="G14" s="12">
        <v>1</v>
      </c>
      <c r="H14" s="13">
        <v>2</v>
      </c>
      <c r="I14" s="13"/>
      <c r="J14" s="13">
        <f t="shared" ref="J14:J21" si="0">$C$5*C14+$E$5*D14+$G$5*E14+$I$5*F14+$K$5*G14+$M$5*H14+$O$5*I14</f>
        <v>0</v>
      </c>
      <c r="K14" s="13">
        <f t="shared" ref="K14:K21" si="1">$C$7*C14+$E$7*D14+$G$7*E14+$I$7*F14+$K$7*G14+$M$7*H14+$O$7*I14</f>
        <v>0</v>
      </c>
      <c r="L14" s="13"/>
      <c r="M14" s="13"/>
      <c r="N14" s="13">
        <f>$J14*$L14+$K14*$M14</f>
        <v>0</v>
      </c>
      <c r="O14" s="126"/>
      <c r="P14" s="126"/>
    </row>
    <row r="15" spans="1:16" ht="30" customHeight="1" x14ac:dyDescent="0.25">
      <c r="A15" s="126"/>
      <c r="B15" s="13" t="s">
        <v>109</v>
      </c>
      <c r="C15" s="12">
        <v>1</v>
      </c>
      <c r="D15" s="13"/>
      <c r="E15" s="12"/>
      <c r="F15" s="12">
        <v>6</v>
      </c>
      <c r="G15" s="12">
        <v>2</v>
      </c>
      <c r="H15" s="12">
        <v>2</v>
      </c>
      <c r="I15" s="12">
        <v>1</v>
      </c>
      <c r="J15" s="13">
        <f t="shared" si="0"/>
        <v>0</v>
      </c>
      <c r="K15" s="13">
        <f t="shared" si="1"/>
        <v>0</v>
      </c>
      <c r="L15" s="13">
        <f>综合报价表!H5+综合报价表!H11+综合报价表!H17+综合报价表!H18</f>
        <v>1800</v>
      </c>
      <c r="M15" s="13">
        <v>40</v>
      </c>
      <c r="N15" s="13">
        <f t="shared" ref="N15:N21" si="2">$J15*$L15+$K15*$M15</f>
        <v>0</v>
      </c>
      <c r="O15" s="126"/>
      <c r="P15" s="126"/>
    </row>
    <row r="16" spans="1:16" ht="30" customHeight="1" x14ac:dyDescent="0.25">
      <c r="A16" s="126" t="s">
        <v>204</v>
      </c>
      <c r="B16" s="13" t="s">
        <v>48</v>
      </c>
      <c r="C16" s="12"/>
      <c r="D16" s="12">
        <v>1</v>
      </c>
      <c r="E16" s="12"/>
      <c r="F16" s="12">
        <v>3</v>
      </c>
      <c r="G16" s="12">
        <v>1</v>
      </c>
      <c r="H16" s="12"/>
      <c r="I16" s="12"/>
      <c r="J16" s="13">
        <f t="shared" si="0"/>
        <v>0</v>
      </c>
      <c r="K16" s="13">
        <f t="shared" si="1"/>
        <v>0</v>
      </c>
      <c r="L16" s="13">
        <f>综合报价表!H6+综合报价表!H12+综合报价表!H19</f>
        <v>6400</v>
      </c>
      <c r="M16" s="13">
        <v>10</v>
      </c>
      <c r="N16" s="13">
        <f t="shared" si="2"/>
        <v>0</v>
      </c>
      <c r="O16" s="126"/>
      <c r="P16" s="126"/>
    </row>
    <row r="17" spans="1:16" ht="30" customHeight="1" x14ac:dyDescent="0.25">
      <c r="A17" s="126"/>
      <c r="B17" s="13" t="s">
        <v>203</v>
      </c>
      <c r="C17" s="12"/>
      <c r="D17" s="12">
        <v>1</v>
      </c>
      <c r="E17" s="12"/>
      <c r="F17" s="12">
        <v>6</v>
      </c>
      <c r="G17" s="12">
        <v>1</v>
      </c>
      <c r="H17" s="13">
        <v>2</v>
      </c>
      <c r="I17" s="12"/>
      <c r="J17" s="13">
        <f t="shared" si="0"/>
        <v>0</v>
      </c>
      <c r="K17" s="13">
        <f t="shared" si="1"/>
        <v>0</v>
      </c>
      <c r="L17" s="13"/>
      <c r="M17" s="13"/>
      <c r="N17" s="13">
        <f t="shared" si="2"/>
        <v>0</v>
      </c>
      <c r="O17" s="126"/>
      <c r="P17" s="126"/>
    </row>
    <row r="18" spans="1:16" ht="30" customHeight="1" x14ac:dyDescent="0.25">
      <c r="A18" s="126"/>
      <c r="B18" s="13" t="s">
        <v>109</v>
      </c>
      <c r="C18" s="12"/>
      <c r="D18" s="12">
        <v>1</v>
      </c>
      <c r="E18" s="12"/>
      <c r="F18" s="12">
        <v>6</v>
      </c>
      <c r="G18" s="12">
        <v>2</v>
      </c>
      <c r="H18" s="12">
        <v>2</v>
      </c>
      <c r="I18" s="12">
        <v>1</v>
      </c>
      <c r="J18" s="13">
        <f t="shared" si="0"/>
        <v>0</v>
      </c>
      <c r="K18" s="13">
        <f t="shared" si="1"/>
        <v>0</v>
      </c>
      <c r="L18" s="13">
        <f>综合报价表!H7+综合报价表!H13+综合报价表!H20+综合报价表!H21</f>
        <v>3600</v>
      </c>
      <c r="M18" s="13">
        <v>40</v>
      </c>
      <c r="N18" s="13">
        <f t="shared" si="2"/>
        <v>0</v>
      </c>
      <c r="O18" s="126"/>
      <c r="P18" s="126"/>
    </row>
    <row r="19" spans="1:16" ht="30" customHeight="1" x14ac:dyDescent="0.25">
      <c r="A19" s="126" t="s">
        <v>205</v>
      </c>
      <c r="B19" s="13" t="s">
        <v>48</v>
      </c>
      <c r="C19" s="12"/>
      <c r="D19" s="13"/>
      <c r="E19" s="12">
        <v>1</v>
      </c>
      <c r="F19" s="12">
        <v>3</v>
      </c>
      <c r="G19" s="12"/>
      <c r="H19" s="13"/>
      <c r="I19" s="13"/>
      <c r="J19" s="13">
        <f t="shared" si="0"/>
        <v>0</v>
      </c>
      <c r="K19" s="13">
        <f t="shared" si="1"/>
        <v>0</v>
      </c>
      <c r="L19" s="13">
        <f>综合报价表!H8+综合报价表!H14+综合报价表!H22</f>
        <v>3200</v>
      </c>
      <c r="M19" s="13"/>
      <c r="N19" s="13">
        <f t="shared" si="2"/>
        <v>0</v>
      </c>
      <c r="O19" s="126"/>
      <c r="P19" s="126"/>
    </row>
    <row r="20" spans="1:16" ht="30" customHeight="1" x14ac:dyDescent="0.25">
      <c r="A20" s="126"/>
      <c r="B20" s="13" t="s">
        <v>203</v>
      </c>
      <c r="C20" s="12"/>
      <c r="D20" s="13"/>
      <c r="E20" s="12">
        <v>1</v>
      </c>
      <c r="F20" s="12">
        <v>6</v>
      </c>
      <c r="G20" s="12"/>
      <c r="H20" s="13">
        <v>2</v>
      </c>
      <c r="I20" s="13"/>
      <c r="J20" s="13">
        <f t="shared" si="0"/>
        <v>0</v>
      </c>
      <c r="K20" s="13">
        <f t="shared" si="1"/>
        <v>0</v>
      </c>
      <c r="L20" s="13"/>
      <c r="M20" s="13"/>
      <c r="N20" s="13">
        <f t="shared" si="2"/>
        <v>0</v>
      </c>
      <c r="O20" s="126"/>
      <c r="P20" s="126"/>
    </row>
    <row r="21" spans="1:16" ht="30" customHeight="1" x14ac:dyDescent="0.25">
      <c r="A21" s="126"/>
      <c r="B21" s="13" t="s">
        <v>109</v>
      </c>
      <c r="C21" s="12"/>
      <c r="D21" s="13"/>
      <c r="E21" s="12">
        <v>1</v>
      </c>
      <c r="F21" s="12">
        <v>6</v>
      </c>
      <c r="G21" s="12"/>
      <c r="H21" s="12">
        <v>2</v>
      </c>
      <c r="I21" s="12"/>
      <c r="J21" s="13">
        <f t="shared" si="0"/>
        <v>0</v>
      </c>
      <c r="K21" s="13">
        <f t="shared" si="1"/>
        <v>0</v>
      </c>
      <c r="L21" s="13">
        <f>综合报价表!H9+综合报价表!H15+综合报价表!H23</f>
        <v>1800</v>
      </c>
      <c r="M21" s="13"/>
      <c r="N21" s="13">
        <f t="shared" si="2"/>
        <v>0</v>
      </c>
      <c r="O21" s="126"/>
      <c r="P21" s="126"/>
    </row>
    <row r="22" spans="1:16" ht="30" customHeight="1" x14ac:dyDescent="0.25">
      <c r="A22" s="128" t="s">
        <v>206</v>
      </c>
      <c r="B22" s="128"/>
      <c r="C22" s="128"/>
      <c r="D22" s="128"/>
      <c r="E22" s="128"/>
      <c r="F22" s="128"/>
      <c r="G22" s="128"/>
      <c r="H22" s="128"/>
      <c r="I22" s="128"/>
      <c r="J22" s="121" t="s">
        <v>65</v>
      </c>
      <c r="K22" s="121"/>
      <c r="L22" s="121"/>
      <c r="M22" s="121"/>
      <c r="N22" s="14">
        <f>SUM(N13:N21)</f>
        <v>0</v>
      </c>
      <c r="O22" s="122"/>
      <c r="P22" s="122"/>
    </row>
    <row r="23" spans="1:16" ht="88.95" customHeight="1" x14ac:dyDescent="0.25">
      <c r="A23" s="123" t="s">
        <v>207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</row>
  </sheetData>
  <mergeCells count="70">
    <mergeCell ref="A23:P23"/>
    <mergeCell ref="A4:A5"/>
    <mergeCell ref="A6:A7"/>
    <mergeCell ref="A8:A9"/>
    <mergeCell ref="A11:A12"/>
    <mergeCell ref="A13:A15"/>
    <mergeCell ref="A16:A18"/>
    <mergeCell ref="A19:A21"/>
    <mergeCell ref="N11:N12"/>
    <mergeCell ref="O13:P21"/>
    <mergeCell ref="O11:P12"/>
    <mergeCell ref="A10:I10"/>
    <mergeCell ref="J10:P10"/>
    <mergeCell ref="J11:K11"/>
    <mergeCell ref="L11:M11"/>
    <mergeCell ref="A22:I22"/>
    <mergeCell ref="J22:M22"/>
    <mergeCell ref="O22:P22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8:D8"/>
    <mergeCell ref="E8:F8"/>
    <mergeCell ref="G8:H8"/>
    <mergeCell ref="I8:J8"/>
    <mergeCell ref="K8:L8"/>
    <mergeCell ref="M6:N6"/>
    <mergeCell ref="O6:P6"/>
    <mergeCell ref="C7:D7"/>
    <mergeCell ref="E7:F7"/>
    <mergeCell ref="G7:H7"/>
    <mergeCell ref="I7:J7"/>
    <mergeCell ref="K7:L7"/>
    <mergeCell ref="M7:N7"/>
    <mergeCell ref="O7:P7"/>
    <mergeCell ref="C6:D6"/>
    <mergeCell ref="E6:F6"/>
    <mergeCell ref="G6:H6"/>
    <mergeCell ref="I6:J6"/>
    <mergeCell ref="K6:L6"/>
    <mergeCell ref="M4:N4"/>
    <mergeCell ref="O4:P4"/>
    <mergeCell ref="C5:D5"/>
    <mergeCell ref="E5:F5"/>
    <mergeCell ref="G5:H5"/>
    <mergeCell ref="I5:J5"/>
    <mergeCell ref="K5:L5"/>
    <mergeCell ref="M5:N5"/>
    <mergeCell ref="O5:P5"/>
    <mergeCell ref="C4:D4"/>
    <mergeCell ref="E4:F4"/>
    <mergeCell ref="G4:H4"/>
    <mergeCell ref="I4:J4"/>
    <mergeCell ref="K4:L4"/>
    <mergeCell ref="A1:P1"/>
    <mergeCell ref="A2:P2"/>
    <mergeCell ref="A3:B3"/>
    <mergeCell ref="C3:D3"/>
    <mergeCell ref="E3:F3"/>
    <mergeCell ref="G3:H3"/>
    <mergeCell ref="I3:J3"/>
    <mergeCell ref="K3:L3"/>
    <mergeCell ref="M3:N3"/>
    <mergeCell ref="O3:P3"/>
  </mergeCells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4</vt:i4>
      </vt:variant>
    </vt:vector>
  </HeadingPairs>
  <TitlesOfParts>
    <vt:vector size="15" baseType="lpstr">
      <vt:lpstr>清单编制说明</vt:lpstr>
      <vt:lpstr>报价汇总表</vt:lpstr>
      <vt:lpstr>综合报价表</vt:lpstr>
      <vt:lpstr>不锈钢防火门含税综合单价分析表</vt:lpstr>
      <vt:lpstr>钢质防火门含税综合单价分析表 </vt:lpstr>
      <vt:lpstr>木质防火门含税综合单价分析表</vt:lpstr>
      <vt:lpstr>钢木质防火门含税综合单价分析表</vt:lpstr>
      <vt:lpstr>门体调差表</vt:lpstr>
      <vt:lpstr>防火门五金表</vt:lpstr>
      <vt:lpstr>安装费</vt:lpstr>
      <vt:lpstr>运费表</vt:lpstr>
      <vt:lpstr>不锈钢防火门含税综合单价分析表!Print_Area</vt:lpstr>
      <vt:lpstr>钢木质防火门含税综合单价分析表!Print_Area</vt:lpstr>
      <vt:lpstr>'钢质防火门含税综合单价分析表 '!Print_Area</vt:lpstr>
      <vt:lpstr>木质防火门含税综合单价分析表!Print_Area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许钦</dc:creator>
  <cp:lastModifiedBy>User</cp:lastModifiedBy>
  <dcterms:created xsi:type="dcterms:W3CDTF">2015-06-05T18:19:00Z</dcterms:created>
  <dcterms:modified xsi:type="dcterms:W3CDTF">2023-06-21T06:32:25Z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PGFID">
    <vt:lpwstr>[DocID]=0EFEA4A3-3071-418A-9D30-1A44999FA5E1</vt:lpwstr>
  </property>
  <property fmtid="{D5CDD505-2E9C-101B-9397-08002B2CF9AE}" pid="3" name="_IPGFLOW_P-B5B0_E-1_FP-1_SP-1_CV-BA8B3C38_CN-3517A126">
    <vt:lpwstr>n5edQobZc5JoW4MpsSzHmVjErH3G6D/VAwvUAlFUPZ3rwJehGX33mOgn0w3UXA5R+t5rTJ3YD5vyR6Ernob52ImnHr4x5t4/pk3ENkv+6vOczy5p9fechF4AMCJQxKMJpR/y7M1NoICc5QP5n3/u60jsh7IbpnIx5XfNMusQjYgNCayU91SIcyiVrYevRkMNnh2yPbNLZU7HSabeGxnoZ4PZ3N7Ys0vPZrD5xlAMf0pxGKndgCAt8CTlfr6IcbV</vt:lpwstr>
  </property>
  <property fmtid="{D5CDD505-2E9C-101B-9397-08002B2CF9AE}" pid="4" name="_IPGFLOW_P-B5B0_E-1_FP-1_SP-2_CV-822CC843_CN-1F3EE8B2">
    <vt:lpwstr>pRUKCZ2k7/DJK4gOYYZPh743V9P2rQ6oqsxaMhAztu/Lm84qGrf8FunwfFNEJGiOt3SwB1PAZGXJAkQEB0PvJX6TTPq+DznibVVP0O6FX++ohWiFn5pxaC2+C2s61A73Hpd9w5NPeSGOT+oOwnvMElDGXUNZHRvJoKWT2/oXNDQXQ70LzkbNJRcJXtZoIZGMAKEUnJh/OYQrkeAMxk/JSeA==</vt:lpwstr>
  </property>
  <property fmtid="{D5CDD505-2E9C-101B-9397-08002B2CF9AE}" pid="5" name="_IPGFLOW_P-B5B0_E-0_FP-1_CV-ACF98C78_CN-EC0AF021">
    <vt:lpwstr>DPSPMK|3|472|2|0</vt:lpwstr>
  </property>
  <property fmtid="{D5CDD505-2E9C-101B-9397-08002B2CF9AE}" pid="6" name="_IPGFLOW_P-B5B0_E-0_CV-8A14B2B5_CN-33B697BE">
    <vt:lpwstr>DPFPMK|3|50|2|0</vt:lpwstr>
  </property>
  <property fmtid="{D5CDD505-2E9C-101B-9397-08002B2CF9AE}" pid="7" name="_IPGFLOW_P-B5B0_E-1_FP-2_SP-1_CV-E18ACCDB_CN-C50D0829">
    <vt:lpwstr>n5edQobZc5JoW4MpsSzHmWRYBDKCgfLLS0H+8VmHRBXLGas8nW4YIwLxZUo1EESzPhUWCRLsz2JkgsQB1L2a9rXBoU4YWrY/DJS6QwHPhGBqXb4jRO8E3USBrYO5K9QGo10k04ZYlRVBazc0JGF4AZyRt6M55GzCLWimop6x5jacW508SqvgxTGxXlOELVm2NuaSF6inyzbFs3wOI6ALj1gszCbpqIHweX1hcG6d5q9YWOwBeRrfWshm21h8zIS</vt:lpwstr>
  </property>
  <property fmtid="{D5CDD505-2E9C-101B-9397-08002B2CF9AE}" pid="8" name="_IPGFLOW_P-B5B0_E-1_FP-2_SP-2_CV-4DE888AC_CN-BF9F23B">
    <vt:lpwstr>Hg8Nu4doNFuS8z0t5HtnBmJ6Kp3MVUYkTPCaimB9YO9wiFx4gG9DLKCvSz7nqPRwNFxep9l0y5yan4eNmAm7XX5IaQuXxS3fCywxzXJkr52jL5ZmW3cMvdKAlnE1FrOL5G52stoeGpjpMUQ0Bj1NOyQ==</vt:lpwstr>
  </property>
  <property fmtid="{D5CDD505-2E9C-101B-9397-08002B2CF9AE}" pid="9" name="_IPGFLOW_P-B5B0_E-0_FP-2_CV-FB4CA461_CN-2FB4D2C0">
    <vt:lpwstr>DPSPMK|3|408|2|0</vt:lpwstr>
  </property>
  <property fmtid="{D5CDD505-2E9C-101B-9397-08002B2CF9AE}" pid="10" name="_IPGLAB_P-B5B0_E-1_CV-4955AFF6_CN-B8CD0B0D">
    <vt:lpwstr>EKHOjEEXKtERD5/VIpbkL7we/lSL0NVx4BWWFKA6ud+Zjmt9k+ivraz4PFYsWj2X</vt:lpwstr>
  </property>
  <property fmtid="{D5CDD505-2E9C-101B-9397-08002B2CF9AE}" pid="11" name="ICV">
    <vt:lpwstr>13960FB34EF74D57A9BA51E6D3214884_13</vt:lpwstr>
  </property>
  <property fmtid="{D5CDD505-2E9C-101B-9397-08002B2CF9AE}" pid="12" name="KSOProductBuildVer">
    <vt:lpwstr>2052-11.1.0.14309</vt:lpwstr>
  </property>
</Properties>
</file>