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9074704E-6645-4951-8F73-AC7B2946F8BA}" xr6:coauthVersionLast="47" xr6:coauthVersionMax="47" xr10:uidLastSave="{00000000-0000-0000-0000-000000000000}"/>
  <bookViews>
    <workbookView xWindow="-120" yWindow="-120" windowWidth="29040" windowHeight="15840" activeTab="2"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报价清单!$B$3:$T$27</definedName>
    <definedName name="_xlnm._FilterDatabase" localSheetId="3" hidden="1">选配清单!$B$3:$Q$18</definedName>
  </definedNames>
  <calcPr calcId="191029"/>
</workbook>
</file>

<file path=xl/calcChain.xml><?xml version="1.0" encoding="utf-8"?>
<calcChain xmlns="http://schemas.openxmlformats.org/spreadsheetml/2006/main">
  <c r="B18" i="8" l="1"/>
  <c r="B17" i="8"/>
  <c r="B16" i="8"/>
  <c r="B15" i="8"/>
  <c r="B14" i="8"/>
  <c r="B13" i="8"/>
  <c r="B12" i="8"/>
  <c r="B11" i="8"/>
  <c r="B10" i="8"/>
  <c r="B9" i="8"/>
  <c r="B8" i="8"/>
  <c r="B7" i="8"/>
  <c r="B6" i="8"/>
  <c r="B5" i="8"/>
  <c r="N27" i="1"/>
  <c r="Q27" i="1" s="1"/>
  <c r="S27" i="1" s="1"/>
  <c r="B8" i="11" s="1"/>
  <c r="N26" i="1"/>
  <c r="Q26" i="1" s="1"/>
  <c r="S26" i="1" s="1"/>
  <c r="N25" i="1"/>
  <c r="Q25" i="1" s="1"/>
  <c r="S25" i="1" s="1"/>
  <c r="N24" i="1"/>
  <c r="Q24" i="1" s="1"/>
  <c r="S24" i="1" s="1"/>
  <c r="N23" i="1"/>
  <c r="Q23" i="1" s="1"/>
  <c r="S23" i="1" s="1"/>
  <c r="N22" i="1"/>
  <c r="Q22" i="1" s="1"/>
  <c r="S22" i="1" s="1"/>
  <c r="N21" i="1"/>
  <c r="Q21" i="1" s="1"/>
  <c r="S21" i="1" s="1"/>
  <c r="N20" i="1"/>
  <c r="Q20" i="1" s="1"/>
  <c r="S20" i="1" s="1"/>
  <c r="N19" i="1"/>
  <c r="Q19" i="1" s="1"/>
  <c r="S19" i="1" s="1"/>
  <c r="N18" i="1"/>
  <c r="Q18" i="1" s="1"/>
  <c r="S18" i="1" s="1"/>
  <c r="N17" i="1"/>
  <c r="Q17" i="1" s="1"/>
  <c r="S17" i="1" s="1"/>
  <c r="N16" i="1"/>
  <c r="Q16" i="1" s="1"/>
  <c r="S16" i="1" s="1"/>
  <c r="N15" i="1"/>
  <c r="Q15" i="1" s="1"/>
  <c r="S15" i="1" s="1"/>
  <c r="N14" i="1"/>
  <c r="Q14" i="1" s="1"/>
  <c r="S14" i="1" s="1"/>
  <c r="N13" i="1"/>
  <c r="Q13" i="1" s="1"/>
  <c r="S13" i="1" s="1"/>
  <c r="N12" i="1"/>
  <c r="Q12" i="1" s="1"/>
  <c r="S12" i="1" s="1"/>
  <c r="N11" i="1"/>
  <c r="Q11" i="1" s="1"/>
  <c r="S11" i="1" s="1"/>
  <c r="N10" i="1"/>
  <c r="Q10" i="1" s="1"/>
  <c r="S10" i="1" s="1"/>
  <c r="N9" i="1"/>
  <c r="Q9" i="1" s="1"/>
  <c r="S9" i="1" s="1"/>
  <c r="N8" i="1"/>
  <c r="Q8" i="1" s="1"/>
  <c r="S8" i="1" s="1"/>
  <c r="N7" i="1"/>
  <c r="Q7" i="1" s="1"/>
  <c r="S7" i="1" s="1"/>
  <c r="N6" i="1"/>
  <c r="Q6" i="1" s="1"/>
  <c r="S6" i="1" s="1"/>
  <c r="N5" i="1"/>
  <c r="Q5" i="1" s="1"/>
  <c r="S5" i="1" s="1"/>
  <c r="B6" i="11" l="1"/>
  <c r="B3" i="11"/>
  <c r="B9" i="11" s="1"/>
  <c r="B5" i="11"/>
  <c r="B7" i="11"/>
  <c r="B4" i="11"/>
  <c r="R28" i="1"/>
</calcChain>
</file>

<file path=xl/sharedStrings.xml><?xml version="1.0" encoding="utf-8"?>
<sst xmlns="http://schemas.openxmlformats.org/spreadsheetml/2006/main" count="145" uniqueCount="107">
  <si>
    <t>报价说明</t>
  </si>
  <si>
    <t>报价清单为应标必须产品；选配清单非应标必须产品，投标企业如果有该类产品而且符合投标要求可填报，否则无需填报</t>
  </si>
  <si>
    <t>一、无线系统报价清单部分</t>
  </si>
  <si>
    <t>1、报价清单产品、数量不可增减；</t>
  </si>
  <si>
    <t>2、面板类产品需按照产品材质进行报价，并在表中加以注明，例如分为“金属材质”、“玻璃材质”、“塑料材质”等；</t>
  </si>
  <si>
    <t>3、投标单位如有其他系列或报价清单中未涉及的产品可在“选配清单”表格中罗列；</t>
  </si>
  <si>
    <r>
      <rPr>
        <sz val="12"/>
        <rFont val="微软雅黑"/>
        <family val="2"/>
        <charset val="134"/>
      </rP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</si>
  <si>
    <t>5、设备价格包含设备运费、卸货、技术服务费等全费用综合单价，含增值税专用发票(13%)。</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</si>
  <si>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</si>
  <si>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</si>
  <si>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</si>
  <si>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</si>
  <si>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4、中标单位后期需配合甲方进行智慧社区平台对接，针对此项不再另行增加费用；</t>
  </si>
  <si>
    <t>5、参与报价产品需满足国家、行业相应标准规范，同时满足附件一《盛和房产智能家居技术标准》，如国家有最新规范要求，则需满足最新规范要求。</t>
  </si>
  <si>
    <t>6、填报的产品型号，配置不能低于此次招标产品技术规范；</t>
  </si>
  <si>
    <t>7、清单内的“功能描述、材质说明 ”必须如实填写，匹配投标的产品实物；中标的产品，一旦被天网检验出与招标标准不符或者虚报参数，甲方有权取消其中标资格。</t>
  </si>
  <si>
    <t>智能家居无线产品报价清单（C档品牌）</t>
  </si>
  <si>
    <t>供货单价（元）</t>
  </si>
  <si>
    <t>安调服务费率</t>
  </si>
  <si>
    <t>综合单价（元）</t>
  </si>
  <si>
    <t>序号</t>
  </si>
  <si>
    <t>系统</t>
  </si>
  <si>
    <t>设备品类</t>
  </si>
  <si>
    <t>关键参数</t>
  </si>
  <si>
    <t>数量</t>
  </si>
  <si>
    <t>单位</t>
  </si>
  <si>
    <t>安装方式</t>
  </si>
  <si>
    <t>功能描述
(厂家自身产品关键参数描述)</t>
  </si>
  <si>
    <t>产品型号</t>
  </si>
  <si>
    <t>产品图例</t>
  </si>
  <si>
    <t>产地</t>
  </si>
  <si>
    <t>不含税单价
A（元）</t>
  </si>
  <si>
    <t>增值税（13%）
B</t>
  </si>
  <si>
    <t>含税单价
C（元）
C=A*(1+B)</t>
  </si>
  <si>
    <t>技术服务费率（%）
D</t>
  </si>
  <si>
    <t>设备安装调试服务费率（%）
E</t>
  </si>
  <si>
    <t>综合单价（元）
F=C(1+D+E)</t>
  </si>
  <si>
    <t>总价</t>
  </si>
  <si>
    <t>备注</t>
  </si>
  <si>
    <t>集中控制器</t>
  </si>
  <si>
    <t>个</t>
  </si>
  <si>
    <t>智能照明系统</t>
  </si>
  <si>
    <t>暖通控制系统</t>
  </si>
  <si>
    <t>安防传感系统</t>
  </si>
  <si>
    <t>遮阳系统</t>
  </si>
  <si>
    <t>米</t>
  </si>
  <si>
    <t>门禁系统</t>
  </si>
  <si>
    <t>合计总价</t>
  </si>
  <si>
    <t>智能家居选配产品选型及报价</t>
  </si>
  <si>
    <t>不含税单价
（元）</t>
  </si>
  <si>
    <t>增值税（13%）</t>
  </si>
  <si>
    <t>含税单价
（元）</t>
  </si>
  <si>
    <t>技术服务费率（%）</t>
  </si>
  <si>
    <t>安调服务费率（%）</t>
  </si>
  <si>
    <t>网关</t>
    <phoneticPr fontId="19" type="noConversion"/>
  </si>
  <si>
    <t>1、支持Zigbee3.0或蓝牙mesh无线协议,2.4G和5GWiFi;
2、最大支持节点数≥32台设备。</t>
    <phoneticPr fontId="19" type="noConversion"/>
  </si>
  <si>
    <t>AC管理机主机</t>
    <phoneticPr fontId="19" type="noConversion"/>
  </si>
  <si>
    <t>1、5口及以上，标准POE供电口；
2、支持WiFi6，采用不低于CAT6E标准预埋网线；
3、支持2.4G和5GWiFi型号；
4、符合IEEE802.3af、IEEE802.3at标准；
5、1个100Mbps自适应WAN口，4个以上100Mbps自适应LAN口</t>
    <phoneticPr fontId="19" type="noConversion"/>
  </si>
  <si>
    <t>AP面板</t>
    <phoneticPr fontId="19" type="noConversion"/>
  </si>
  <si>
    <t>1、无线带宽需≥100Mbps，支持AC管理功能，网口支持标准POE供电；
2、支持2.4G和5GWiFi；
3、支持WPA、WPA2、WPA-PSK、WPA2-PSK无线加密方式;</t>
    <phoneticPr fontId="19" type="noConversion"/>
  </si>
  <si>
    <t>智能中控屏</t>
    <phoneticPr fontId="19" type="noConversion"/>
  </si>
  <si>
    <t>1、6寸以上显示LCD屏幕，分辨率720P以上，双86底盒嵌墙安装；
2、内存≥1G，FLASH≥8G；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9" type="noConversion"/>
  </si>
  <si>
    <t>1位智能开关（ABS/PC塑料）</t>
    <phoneticPr fontId="19" type="noConversion"/>
  </si>
  <si>
    <t>1、支持Zigbee3.0或蓝牙mesh无线协议；
2、面板材质为塑料；
3、单路负载：阻性负载不低于400W，感性、容性负载不低于200W；</t>
    <phoneticPr fontId="19" type="noConversion"/>
  </si>
  <si>
    <t>2位智能开关（ABS/PC塑料）</t>
    <phoneticPr fontId="19" type="noConversion"/>
  </si>
  <si>
    <t>3位或4位智能开关（ABS/PC塑料）</t>
    <phoneticPr fontId="19" type="noConversion"/>
  </si>
  <si>
    <t>单色温射灯调光模块</t>
    <phoneticPr fontId="19" type="noConversion"/>
  </si>
  <si>
    <r>
      <rPr>
        <b/>
        <sz val="11"/>
        <color rgb="FF3F3F3F"/>
        <rFont val="微软雅黑"/>
        <family val="2"/>
        <charset val="134"/>
      </rPr>
      <t>双色温射灯调光</t>
    </r>
    <r>
      <rPr>
        <sz val="11"/>
        <color rgb="FF000000"/>
        <rFont val="微软雅黑"/>
        <family val="2"/>
        <charset val="134"/>
      </rPr>
      <t>模块</t>
    </r>
    <phoneticPr fontId="19" type="noConversion"/>
  </si>
  <si>
    <r>
      <rPr>
        <b/>
        <sz val="11"/>
        <color rgb="FF3F3F3F"/>
        <rFont val="微软雅黑"/>
        <family val="2"/>
        <charset val="134"/>
      </rPr>
      <t>单色温灯带调光</t>
    </r>
    <r>
      <rPr>
        <sz val="11"/>
        <color rgb="FF000000"/>
        <rFont val="微软雅黑"/>
        <family val="2"/>
        <charset val="134"/>
      </rPr>
      <t>模块</t>
    </r>
    <phoneticPr fontId="19" type="noConversion"/>
  </si>
  <si>
    <t>暖通集控网关（含中央空调、水暖、新风）</t>
    <phoneticPr fontId="19" type="noConversion"/>
  </si>
  <si>
    <t>1、最大子设备数32个；
2、上行接口：网线/WiFi/ZigBee；
3、下行接口：VRV 空调专用接口2路，RS485 接口2路；
4、支持大金、日立、东芝、三菱电机、松下、海尔、美的等主流品牌；
5. 工作温度：-10°C~+55°C；
6. 相对湿度：10%~90%RH，无冷凝；</t>
    <phoneticPr fontId="19" type="noConversion"/>
  </si>
  <si>
    <t>场景控制面板（带屏幕）</t>
    <phoneticPr fontId="19" type="noConversion"/>
  </si>
  <si>
    <t>1、支持Zigbee3.0无线协议或蓝牙mesh,2.4G和5GWiFi连接;
2、面板材质为玻璃或金属；
3、屏幕不小于2.5寸；
3、支持灯光、窗帘、空调、地暖、新风等设备控制；
4、支持一键场景切换，可自定义设置执行设备和自动化；</t>
    <phoneticPr fontId="19" type="noConversion"/>
  </si>
  <si>
    <t>温湿度传感器</t>
    <phoneticPr fontId="19"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</si>
  <si>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19" type="noConversion"/>
  </si>
  <si>
    <t>人体移动传感器</t>
    <phoneticPr fontId="19" type="noConversion"/>
  </si>
  <si>
    <t>1、支持Zigbee3.0或蓝牙mesh无线协议；
2、最大检测角度＞60°、最远检测距离＞7m；
3、支持场景、灯光联动；
4、可设置启动延时动作；</t>
    <phoneticPr fontId="19" type="noConversion"/>
  </si>
  <si>
    <t>门窗传感器</t>
    <phoneticPr fontId="19" type="noConversion"/>
  </si>
  <si>
    <t>1、支持Zigbee3.0或蓝牙mesh无线协议；
2、支持场景、灯光联动；</t>
    <phoneticPr fontId="19" type="noConversion"/>
  </si>
  <si>
    <t>烟雾传感器</t>
    <phoneticPr fontId="19" type="noConversion"/>
  </si>
  <si>
    <t>1、支持Zigbee3.0或蓝牙mesh无线协议；
2. 光电式感烟探测器；
3. 支持场景、设备的联动；</t>
    <phoneticPr fontId="19" type="noConversion"/>
  </si>
  <si>
    <t>燃气传感器</t>
    <phoneticPr fontId="19"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</si>
  <si>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19" type="noConversion"/>
  </si>
  <si>
    <t>水浸传感器</t>
    <phoneticPr fontId="19" type="noConversion"/>
  </si>
  <si>
    <t>1、支持Zigbee3.0或蓝牙mesh无线协议；</t>
    <phoneticPr fontId="19" type="noConversion"/>
  </si>
  <si>
    <t>紧急呼叫按钮</t>
    <phoneticPr fontId="19" type="noConversion"/>
  </si>
  <si>
    <t>窗帘电机</t>
    <phoneticPr fontId="19"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</si>
  <si>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19" type="noConversion"/>
  </si>
  <si>
    <t>窗帘轨道（直轨）</t>
    <phoneticPr fontId="19" type="noConversion"/>
  </si>
  <si>
    <t>1、承重≥50KG；</t>
    <phoneticPr fontId="19" type="noConversion"/>
  </si>
  <si>
    <t>窗帘轨道</t>
    <phoneticPr fontId="19" type="noConversion"/>
  </si>
  <si>
    <t>1、导轨可定制L型、一字型、梯形、U型；
2、承重≥50KG；</t>
    <phoneticPr fontId="19" type="noConversion"/>
  </si>
  <si>
    <t>智能门锁</t>
    <phoneticPr fontId="19" type="noConversion"/>
  </si>
  <si>
    <t>1、C级真插芯锁芯；
2、撬门报警、连续错误报警；
3、应急电源充电、断电信息保存；
4、支持联网手机控制（ZigBee、蓝牙mesh、wifi）；
5、支持场景联动；</t>
    <phoneticPr fontId="19" type="noConversion"/>
  </si>
  <si>
    <t>设备品类</t>
    <phoneticPr fontId="19" type="noConversion"/>
  </si>
  <si>
    <t>总价</t>
    <phoneticPr fontId="19" type="noConversion"/>
  </si>
  <si>
    <t>集中控制系统</t>
    <phoneticPr fontId="19" type="noConversion"/>
  </si>
  <si>
    <t>智能照明系统</t>
    <phoneticPr fontId="19" type="noConversion"/>
  </si>
  <si>
    <t>暖通控制系统</t>
    <phoneticPr fontId="19" type="noConversion"/>
  </si>
  <si>
    <t>安防传感系统</t>
    <phoneticPr fontId="19" type="noConversion"/>
  </si>
  <si>
    <t>遮阳系统</t>
    <phoneticPr fontId="19" type="noConversion"/>
  </si>
  <si>
    <t>门禁系统</t>
    <phoneticPr fontId="19" type="noConversion"/>
  </si>
  <si>
    <t>合计总价</t>
    <phoneticPr fontId="19" type="noConversion"/>
  </si>
  <si>
    <t>智能家居无线产品（C档品牌）价格汇总表</t>
    <phoneticPr fontId="19" type="noConversion"/>
  </si>
  <si>
    <t>1、ZigBee调光（PWM）或0-10V调光或可控硅调光，支持无极调光；
2、适配5~12W单色温筒射灯，恒流电源驱动模块</t>
    <phoneticPr fontId="19" type="noConversion"/>
  </si>
  <si>
    <t>1、ZigBee调光（PWM）或0-10V调光或可控硅调光，支持无极调光；
2、适配5~12W双色温筒射灯，恒流电源驱动模块</t>
    <phoneticPr fontId="19" type="noConversion"/>
  </si>
  <si>
    <t>1、ZigBee调光（PWM）或0-10V调光或可控硅调光，支持无极调光；
2、 适配12V/24V单色温灯带，输出功率不低于75W；</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</si>
</sst>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4">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1"/>
      <name val="等线"/>
      <family val="3"/>
      <charset val="134"/>
      <scheme val="minor"/>
    </font>
    <font>
      <sz val="11"/>
      <name val="微软雅黑"/>
      <family val="2"/>
      <charset val="134"/>
    </font>
    <font>
      <b/>
      <sz val="12"/>
      <name val="微软雅黑"/>
      <family val="2"/>
      <charset val="134"/>
    </font>
    <font>
      <b/>
      <sz val="11"/>
      <name val="微软雅黑"/>
      <family val="2"/>
      <charset val="134"/>
    </font>
    <font>
      <sz val="14"/>
      <color theme="1"/>
      <name val="微软雅黑"/>
      <family val="2"/>
      <charset val="134"/>
    </font>
    <font>
      <sz val="12"/>
      <name val="微软雅黑"/>
      <family val="2"/>
      <charset val="134"/>
    </font>
    <font>
      <sz val="11"/>
      <color theme="1"/>
      <name val="等线"/>
      <family val="3"/>
      <charset val="134"/>
    </font>
    <font>
      <sz val="26"/>
      <name val="微软雅黑"/>
      <family val="2"/>
      <charset val="134"/>
    </font>
    <font>
      <sz val="12"/>
      <name val="宋体"/>
      <family val="3"/>
      <charset val="134"/>
    </font>
    <font>
      <sz val="11"/>
      <color indexed="8"/>
      <name val="宋体"/>
      <family val="3"/>
      <charset val="134"/>
    </font>
    <font>
      <b/>
      <sz val="11"/>
      <color rgb="FF3F3F3F"/>
      <name val="微软雅黑"/>
      <family val="2"/>
      <charset val="134"/>
    </font>
    <font>
      <b/>
      <sz val="12"/>
      <color rgb="FFFF0000"/>
      <name val="微软雅黑"/>
      <family val="2"/>
      <charset val="134"/>
    </font>
    <font>
      <sz val="12"/>
      <name val="Times New Roman"/>
      <family val="1"/>
    </font>
    <font>
      <sz val="11"/>
      <color theme="1"/>
      <name val="等线"/>
      <family val="3"/>
      <charset val="134"/>
      <scheme val="minor"/>
    </font>
    <font>
      <sz val="9"/>
      <name val="等线"/>
      <family val="3"/>
      <charset val="134"/>
      <scheme val="minor"/>
    </font>
    <font>
      <sz val="10.5"/>
      <color theme="1"/>
      <name val="微软雅黑"/>
      <family val="2"/>
      <charset val="134"/>
    </font>
    <font>
      <b/>
      <sz val="16"/>
      <color theme="1"/>
      <name val="等线"/>
      <family val="3"/>
      <charset val="134"/>
      <scheme val="minor"/>
    </font>
    <font>
      <b/>
      <sz val="12"/>
      <name val="楷体"/>
      <family val="3"/>
      <charset val="134"/>
    </font>
    <font>
      <sz val="14"/>
      <name val="KaiTi"/>
      <family val="1"/>
    </font>
  </fonts>
  <fills count="5">
    <fill>
      <patternFill patternType="none"/>
    </fill>
    <fill>
      <patternFill patternType="gray125"/>
    </fill>
    <fill>
      <patternFill patternType="solid">
        <fgColor theme="0" tint="-0.14981536301767021"/>
        <bgColor indexed="64"/>
      </patternFill>
    </fill>
    <fill>
      <patternFill patternType="solid">
        <fgColor theme="0"/>
        <bgColor indexed="64"/>
      </patternFill>
    </fill>
    <fill>
      <patternFill patternType="solid">
        <fgColor theme="2" tint="-9.9978637043366805E-2"/>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0">
    <xf numFmtId="0" fontId="0"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4" fillId="0" borderId="0">
      <alignment vertical="center"/>
    </xf>
    <xf numFmtId="0" fontId="13" fillId="0" borderId="0">
      <alignment vertical="center"/>
    </xf>
    <xf numFmtId="0" fontId="18" fillId="0" borderId="0"/>
    <xf numFmtId="0" fontId="18" fillId="0" borderId="0">
      <alignment vertical="center"/>
    </xf>
    <xf numFmtId="0" fontId="18" fillId="0" borderId="0"/>
  </cellStyleXfs>
  <cellXfs count="115">
    <xf numFmtId="0" fontId="0" fillId="0" borderId="0" xfId="0"/>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3"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3" borderId="5" xfId="0" applyNumberFormat="1" applyFont="1" applyFill="1" applyBorder="1" applyAlignment="1">
      <alignment horizontal="center" vertical="center"/>
    </xf>
    <xf numFmtId="176" fontId="3" fillId="3"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5" fillId="0" borderId="0" xfId="0" applyFont="1"/>
    <xf numFmtId="177" fontId="0" fillId="0" borderId="0" xfId="0" applyNumberFormat="1" applyAlignment="1">
      <alignment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2"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3" fillId="3" borderId="4" xfId="0" applyFont="1" applyFill="1" applyBorder="1" applyAlignment="1">
      <alignment horizontal="center" vertical="center"/>
    </xf>
    <xf numFmtId="0" fontId="2" fillId="4" borderId="12" xfId="0" applyFont="1" applyFill="1" applyBorder="1" applyAlignment="1">
      <alignment horizontal="left" vertical="center"/>
    </xf>
    <xf numFmtId="0" fontId="2" fillId="4" borderId="12" xfId="0" applyFont="1" applyFill="1" applyBorder="1" applyAlignment="1">
      <alignment horizontal="left" vertical="center" wrapText="1"/>
    </xf>
    <xf numFmtId="0" fontId="3" fillId="2" borderId="12" xfId="0" applyFont="1" applyFill="1" applyBorder="1" applyAlignment="1">
      <alignment horizontal="center" vertical="center"/>
    </xf>
    <xf numFmtId="0" fontId="0" fillId="0" borderId="12" xfId="0" applyBorder="1"/>
    <xf numFmtId="9" fontId="6" fillId="2" borderId="5" xfId="0" applyNumberFormat="1" applyFont="1" applyFill="1" applyBorder="1" applyAlignment="1">
      <alignment horizontal="center" vertical="center"/>
    </xf>
    <xf numFmtId="176" fontId="6" fillId="2" borderId="5" xfId="0" applyNumberFormat="1" applyFont="1" applyFill="1" applyBorder="1" applyAlignment="1">
      <alignment horizontal="center" vertical="center"/>
    </xf>
    <xf numFmtId="0" fontId="6" fillId="2" borderId="13" xfId="0" applyFont="1" applyFill="1" applyBorder="1" applyAlignment="1">
      <alignment horizontal="center" vertical="center"/>
    </xf>
    <xf numFmtId="0" fontId="2" fillId="3" borderId="4" xfId="0" applyFont="1" applyFill="1" applyBorder="1" applyAlignment="1">
      <alignment horizontal="center" vertical="center"/>
    </xf>
    <xf numFmtId="176" fontId="3" fillId="3" borderId="12" xfId="0" applyNumberFormat="1" applyFont="1" applyFill="1" applyBorder="1" applyAlignment="1">
      <alignment horizontal="center" vertical="center"/>
    </xf>
    <xf numFmtId="9" fontId="6" fillId="2" borderId="12"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77"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4" borderId="9" xfId="0" applyFont="1" applyFill="1" applyBorder="1" applyAlignment="1">
      <alignment vertical="center"/>
    </xf>
    <xf numFmtId="10" fontId="6" fillId="2" borderId="13" xfId="0" applyNumberFormat="1" applyFont="1" applyFill="1" applyBorder="1" applyAlignment="1">
      <alignment horizontal="center" vertical="center"/>
    </xf>
    <xf numFmtId="176" fontId="6" fillId="2" borderId="13" xfId="0" applyNumberFormat="1" applyFont="1" applyFill="1" applyBorder="1" applyAlignment="1">
      <alignment horizontal="center" vertical="center"/>
    </xf>
    <xf numFmtId="177" fontId="3" fillId="2" borderId="13" xfId="0" applyNumberFormat="1" applyFont="1" applyFill="1" applyBorder="1" applyAlignment="1">
      <alignment horizontal="center" vertical="center"/>
    </xf>
    <xf numFmtId="176" fontId="3" fillId="2" borderId="13" xfId="0" applyNumberFormat="1" applyFont="1" applyFill="1" applyBorder="1" applyAlignment="1">
      <alignment horizontal="center" vertical="center"/>
    </xf>
    <xf numFmtId="0" fontId="6" fillId="0" borderId="10" xfId="0" applyFont="1" applyBorder="1" applyAlignment="1">
      <alignment vertical="center" wrapText="1"/>
    </xf>
    <xf numFmtId="0" fontId="6" fillId="0" borderId="10" xfId="0" applyFont="1" applyBorder="1" applyAlignment="1">
      <alignment horizontal="left" vertical="center" wrapText="1"/>
    </xf>
    <xf numFmtId="0" fontId="6" fillId="0" borderId="10" xfId="0" applyFont="1" applyBorder="1" applyAlignment="1">
      <alignment horizontal="center" vertical="center" wrapText="1"/>
    </xf>
    <xf numFmtId="177" fontId="6" fillId="2" borderId="13" xfId="0" applyNumberFormat="1" applyFont="1" applyFill="1" applyBorder="1" applyAlignment="1">
      <alignment horizontal="center" vertical="center"/>
    </xf>
    <xf numFmtId="0" fontId="6" fillId="0" borderId="10" xfId="0" applyFont="1" applyBorder="1" applyAlignment="1">
      <alignment vertical="center"/>
    </xf>
    <xf numFmtId="0" fontId="8" fillId="0" borderId="10" xfId="0" applyFont="1" applyBorder="1" applyAlignment="1">
      <alignment vertical="center" wrapText="1"/>
    </xf>
    <xf numFmtId="0" fontId="8" fillId="0" borderId="14" xfId="0" applyFont="1" applyBorder="1" applyAlignment="1">
      <alignment vertical="center" wrapText="1"/>
    </xf>
    <xf numFmtId="177" fontId="6" fillId="2" borderId="12" xfId="0" applyNumberFormat="1" applyFont="1" applyFill="1" applyBorder="1" applyAlignment="1">
      <alignment horizontal="center" vertical="center"/>
    </xf>
    <xf numFmtId="176" fontId="3" fillId="2" borderId="12" xfId="0" applyNumberFormat="1" applyFont="1" applyFill="1" applyBorder="1" applyAlignment="1">
      <alignment horizontal="center" vertical="center"/>
    </xf>
    <xf numFmtId="0" fontId="6" fillId="0" borderId="16" xfId="0" applyFont="1" applyBorder="1" applyAlignment="1">
      <alignment vertical="center"/>
    </xf>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21" xfId="7" applyFont="1" applyBorder="1" applyAlignment="1">
      <alignment vertical="center"/>
    </xf>
    <xf numFmtId="0" fontId="10" fillId="0" borderId="21" xfId="7" applyFont="1" applyBorder="1" applyAlignment="1">
      <alignment vertical="center" wrapText="1"/>
    </xf>
    <xf numFmtId="0" fontId="10" fillId="0" borderId="22" xfId="7" applyFont="1" applyBorder="1" applyAlignment="1">
      <alignment vertical="center" wrapText="1"/>
    </xf>
    <xf numFmtId="0" fontId="10" fillId="0" borderId="23" xfId="7" applyFont="1" applyBorder="1" applyAlignment="1">
      <alignment vertical="center"/>
    </xf>
    <xf numFmtId="0" fontId="2" fillId="2" borderId="12" xfId="0" applyFont="1" applyFill="1" applyBorder="1" applyAlignment="1">
      <alignment horizontal="center" vertical="center" wrapText="1"/>
    </xf>
    <xf numFmtId="0" fontId="20" fillId="4" borderId="5" xfId="0" applyFont="1" applyFill="1" applyBorder="1" applyAlignment="1">
      <alignment horizontal="justify" vertical="center" wrapText="1"/>
    </xf>
    <xf numFmtId="0" fontId="15" fillId="4" borderId="5" xfId="0" applyFont="1" applyFill="1" applyBorder="1" applyAlignment="1">
      <alignment horizontal="left" vertical="center"/>
    </xf>
    <xf numFmtId="0" fontId="18" fillId="0" borderId="0" xfId="9"/>
    <xf numFmtId="0" fontId="22" fillId="0" borderId="5" xfId="9" applyFont="1" applyBorder="1" applyAlignment="1">
      <alignment horizontal="center" vertical="center"/>
    </xf>
    <xf numFmtId="178" fontId="22" fillId="0" borderId="5" xfId="9" applyNumberFormat="1" applyFont="1" applyBorder="1" applyAlignment="1">
      <alignment horizontal="center" vertical="center"/>
    </xf>
    <xf numFmtId="178" fontId="23" fillId="0" borderId="5" xfId="9" applyNumberFormat="1" applyFont="1" applyBorder="1" applyAlignment="1">
      <alignment horizontal="center" vertical="center"/>
    </xf>
    <xf numFmtId="178" fontId="23" fillId="0" borderId="5" xfId="9" applyNumberFormat="1" applyFont="1" applyBorder="1" applyAlignment="1">
      <alignment horizontal="right" vertical="center"/>
    </xf>
    <xf numFmtId="178" fontId="18" fillId="0" borderId="0" xfId="9" applyNumberFormat="1"/>
    <xf numFmtId="0" fontId="21" fillId="0" borderId="5" xfId="9" applyFont="1" applyBorder="1" applyAlignment="1">
      <alignment horizontal="center"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7" xfId="0" applyFont="1" applyFill="1" applyBorder="1" applyAlignment="1">
      <alignment horizontal="left" vertical="center"/>
    </xf>
    <xf numFmtId="0" fontId="1" fillId="2" borderId="8"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center" vertical="center"/>
    </xf>
    <xf numFmtId="177" fontId="4" fillId="2" borderId="4" xfId="0" applyNumberFormat="1" applyFont="1" applyFill="1" applyBorder="1" applyAlignment="1">
      <alignment horizontal="center" vertical="center" wrapText="1"/>
    </xf>
    <xf numFmtId="177" fontId="4" fillId="2" borderId="6"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76" fontId="9" fillId="2" borderId="17" xfId="0" applyNumberFormat="1" applyFont="1" applyFill="1" applyBorder="1" applyAlignment="1">
      <alignment horizontal="right" vertical="center"/>
    </xf>
    <xf numFmtId="176" fontId="9" fillId="2" borderId="18" xfId="0" applyNumberFormat="1" applyFont="1" applyFill="1" applyBorder="1" applyAlignment="1">
      <alignment horizontal="right" vertical="center"/>
    </xf>
    <xf numFmtId="176" fontId="9" fillId="2" borderId="19" xfId="0" applyNumberFormat="1" applyFont="1" applyFill="1" applyBorder="1" applyAlignment="1">
      <alignment horizontal="right" vertical="center"/>
    </xf>
    <xf numFmtId="176" fontId="9" fillId="2" borderId="20" xfId="0" applyNumberFormat="1" applyFont="1" applyFill="1" applyBorder="1" applyAlignment="1">
      <alignment horizontal="right" vertical="center"/>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0" borderId="10" xfId="0" applyFont="1" applyBorder="1" applyAlignment="1">
      <alignment horizontal="center" vertical="center"/>
    </xf>
    <xf numFmtId="0" fontId="1" fillId="2" borderId="1" xfId="0" applyFont="1" applyFill="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cellXfs>
  <cellStyles count="10">
    <cellStyle name="常规" xfId="0" builtinId="0"/>
    <cellStyle name="常规 100" xfId="3" xr:uid="{00000000-0005-0000-0000-000033000000}"/>
    <cellStyle name="常规 101" xfId="1" xr:uid="{00000000-0005-0000-0000-000005000000}"/>
    <cellStyle name="常规 102" xfId="2" xr:uid="{00000000-0005-0000-0000-00000D000000}"/>
    <cellStyle name="常规 103" xfId="4" xr:uid="{00000000-0005-0000-0000-000034000000}"/>
    <cellStyle name="常规 14 2" xfId="5" xr:uid="{00000000-0005-0000-0000-000035000000}"/>
    <cellStyle name="常规 2" xfId="6" xr:uid="{00000000-0005-0000-0000-000036000000}"/>
    <cellStyle name="常规 3" xfId="7" xr:uid="{00000000-0005-0000-0000-000037000000}"/>
    <cellStyle name="常规 4" xfId="8" xr:uid="{00000000-0005-0000-0000-000038000000}"/>
    <cellStyle name="常规 5" xfId="9" xr:uid="{6E610E33-59FA-472A-9C46-396C335EB0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zoomScale="85" zoomScaleNormal="85" workbookViewId="0">
      <selection activeCell="B16" sqref="B16"/>
    </sheetView>
  </sheetViews>
  <sheetFormatPr defaultColWidth="9" defaultRowHeight="14.25"/>
  <cols>
    <col min="1" max="1" width="5.375" style="54" customWidth="1"/>
    <col min="2" max="2" width="186.875" style="54" customWidth="1"/>
    <col min="3" max="16384" width="9" style="54"/>
  </cols>
  <sheetData>
    <row r="1" spans="2:2" s="53" customFormat="1" ht="36.75">
      <c r="B1" s="55" t="s">
        <v>0</v>
      </c>
    </row>
    <row r="2" spans="2:2" s="53" customFormat="1" ht="9.1999999999999993" customHeight="1">
      <c r="B2" s="56"/>
    </row>
    <row r="3" spans="2:2" s="53" customFormat="1" ht="48" customHeight="1">
      <c r="B3" s="57" t="s">
        <v>1</v>
      </c>
    </row>
    <row r="4" spans="2:2" s="53" customFormat="1" ht="23.1" customHeight="1">
      <c r="B4" s="57" t="s">
        <v>2</v>
      </c>
    </row>
    <row r="5" spans="2:2" s="53" customFormat="1" ht="23.1" customHeight="1">
      <c r="B5" s="57" t="s">
        <v>3</v>
      </c>
    </row>
    <row r="6" spans="2:2" s="53" customFormat="1" ht="49.15" customHeight="1">
      <c r="B6" s="58" t="s">
        <v>4</v>
      </c>
    </row>
    <row r="7" spans="2:2" s="53" customFormat="1" ht="23.1" customHeight="1">
      <c r="B7" s="57" t="s">
        <v>5</v>
      </c>
    </row>
    <row r="8" spans="2:2" s="53" customFormat="1" ht="45.95" customHeight="1">
      <c r="B8" s="59" t="s">
        <v>6</v>
      </c>
    </row>
    <row r="9" spans="2:2" s="53" customFormat="1" ht="23.1" customHeight="1">
      <c r="B9" s="57" t="s">
        <v>7</v>
      </c>
    </row>
    <row r="10" spans="2:2" s="53" customFormat="1" ht="23.1" customHeight="1">
      <c r="B10" s="60"/>
    </row>
    <row r="11" spans="2:2" s="53" customFormat="1" ht="23.1" customHeight="1">
      <c r="B11" s="57" t="s">
        <v>8</v>
      </c>
    </row>
    <row r="12" spans="2:2" ht="21.95" customHeight="1">
      <c r="B12" s="57" t="s">
        <v>9</v>
      </c>
    </row>
    <row r="13" spans="2:2" ht="21.95" customHeight="1">
      <c r="B13" s="57" t="s">
        <v>10</v>
      </c>
    </row>
    <row r="14" spans="2:2" ht="21.95" customHeight="1">
      <c r="B14" s="57" t="s">
        <v>11</v>
      </c>
    </row>
    <row r="15" spans="2:2" ht="21.95" customHeight="1">
      <c r="B15" s="57" t="s">
        <v>12</v>
      </c>
    </row>
    <row r="16" spans="2:2" ht="21.95" customHeight="1">
      <c r="B16" s="57" t="s">
        <v>13</v>
      </c>
    </row>
    <row r="17" spans="2:2" ht="21.95" customHeight="1">
      <c r="B17" s="57" t="s">
        <v>14</v>
      </c>
    </row>
    <row r="18" spans="2:2" ht="21.95" customHeight="1">
      <c r="B18" s="57" t="s">
        <v>15</v>
      </c>
    </row>
  </sheetData>
  <phoneticPr fontId="19"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49312-A646-4758-A1A5-FB977D1B72A4}">
  <dimension ref="A1:B9"/>
  <sheetViews>
    <sheetView view="pageBreakPreview" topLeftCell="A7" zoomScale="145" zoomScaleNormal="100" zoomScaleSheetLayoutView="145" workbookViewId="0">
      <selection activeCell="B7" sqref="B7"/>
    </sheetView>
  </sheetViews>
  <sheetFormatPr defaultColWidth="9" defaultRowHeight="14.25"/>
  <cols>
    <col min="1" max="1" width="21.5" style="64" customWidth="1"/>
    <col min="2" max="2" width="40.25" style="69" customWidth="1"/>
    <col min="3" max="3" width="14" style="64" customWidth="1"/>
    <col min="4" max="16384" width="9" style="64"/>
  </cols>
  <sheetData>
    <row r="1" spans="1:2" ht="39.75" customHeight="1">
      <c r="A1" s="70" t="s">
        <v>103</v>
      </c>
      <c r="B1" s="70"/>
    </row>
    <row r="2" spans="1:2" ht="33.75" customHeight="1">
      <c r="A2" s="65" t="s">
        <v>94</v>
      </c>
      <c r="B2" s="66" t="s">
        <v>95</v>
      </c>
    </row>
    <row r="3" spans="1:2" ht="60" customHeight="1">
      <c r="A3" s="65" t="s">
        <v>96</v>
      </c>
      <c r="B3" s="67">
        <f>报价清单!S5+报价清单!S6+报价清单!S7+报价清单!S8</f>
        <v>0</v>
      </c>
    </row>
    <row r="4" spans="1:2" ht="60" customHeight="1">
      <c r="A4" s="65" t="s">
        <v>97</v>
      </c>
      <c r="B4" s="67">
        <f>报价清单!S9+报价清单!S10+报价清单!S11+报价清单!S12+报价清单!S13+报价清单!S14</f>
        <v>0</v>
      </c>
    </row>
    <row r="5" spans="1:2" ht="60" customHeight="1">
      <c r="A5" s="65" t="s">
        <v>98</v>
      </c>
      <c r="B5" s="67">
        <f>报价清单!S15+报价清单!S16</f>
        <v>0</v>
      </c>
    </row>
    <row r="6" spans="1:2" ht="60" customHeight="1">
      <c r="A6" s="65" t="s">
        <v>99</v>
      </c>
      <c r="B6" s="67">
        <f>报价清单!S17+报价清单!S18+报价清单!S19+报价清单!S20+报价清单!S21+报价清单!S22+报价清单!S23</f>
        <v>0</v>
      </c>
    </row>
    <row r="7" spans="1:2" ht="60" customHeight="1">
      <c r="A7" s="65" t="s">
        <v>100</v>
      </c>
      <c r="B7" s="67">
        <f>报价清单!S24+报价清单!S25+报价清单!S26</f>
        <v>0</v>
      </c>
    </row>
    <row r="8" spans="1:2" ht="60" customHeight="1">
      <c r="A8" s="65" t="s">
        <v>101</v>
      </c>
      <c r="B8" s="67">
        <f>报价清单!S27</f>
        <v>0</v>
      </c>
    </row>
    <row r="9" spans="1:2" ht="60" customHeight="1">
      <c r="A9" s="65" t="s">
        <v>102</v>
      </c>
      <c r="B9" s="68">
        <f>SUM(B3:B8)</f>
        <v>0</v>
      </c>
    </row>
  </sheetData>
  <mergeCells count="1">
    <mergeCell ref="A1:B1"/>
  </mergeCells>
  <phoneticPr fontId="1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29"/>
  <sheetViews>
    <sheetView tabSelected="1" zoomScale="70" zoomScaleNormal="70" workbookViewId="0">
      <pane xSplit="5" ySplit="4" topLeftCell="F11" activePane="bottomRight" state="frozen"/>
      <selection pane="topRight"/>
      <selection pane="bottomLeft"/>
      <selection pane="bottomRight" activeCell="J14" sqref="J14"/>
    </sheetView>
  </sheetViews>
  <sheetFormatPr defaultColWidth="9" defaultRowHeight="14.25"/>
  <cols>
    <col min="1" max="1" width="6.375" customWidth="1"/>
    <col min="2" max="2" width="5" customWidth="1"/>
    <col min="3" max="3" width="16.75" customWidth="1"/>
    <col min="4" max="4" width="32.625" customWidth="1"/>
    <col min="5" max="5" width="51.375" customWidth="1"/>
    <col min="6" max="6" width="13.625" customWidth="1"/>
    <col min="7" max="7" width="19" customWidth="1"/>
    <col min="8" max="8" width="34.5" customWidth="1"/>
    <col min="9" max="9" width="19.625" customWidth="1"/>
    <col min="10" max="10" width="26.625" customWidth="1"/>
    <col min="11" max="11" width="12.875" customWidth="1"/>
    <col min="12" max="12" width="26.25" customWidth="1"/>
    <col min="13" max="13" width="20.5" style="17" customWidth="1"/>
    <col min="14" max="14" width="15.625" style="17" customWidth="1"/>
    <col min="15" max="15" width="16" style="17" customWidth="1"/>
    <col min="16" max="16" width="15.625" style="17" customWidth="1"/>
    <col min="17" max="17" width="19.375" style="17" customWidth="1"/>
    <col min="18" max="18" width="15.625" style="18" customWidth="1"/>
    <col min="19" max="19" width="15.625" customWidth="1"/>
    <col min="20" max="20" width="16.375" style="17" customWidth="1"/>
    <col min="21" max="21" width="9" customWidth="1"/>
  </cols>
  <sheetData>
    <row r="1" spans="2:20" ht="15" thickBot="1"/>
    <row r="2" spans="2:20" ht="36.950000000000003" customHeight="1">
      <c r="B2" s="71" t="s">
        <v>16</v>
      </c>
      <c r="C2" s="72"/>
      <c r="D2" s="72"/>
      <c r="E2" s="72"/>
      <c r="F2" s="72"/>
      <c r="G2" s="72"/>
      <c r="H2" s="72"/>
      <c r="I2" s="72"/>
      <c r="J2" s="72"/>
      <c r="K2" s="73"/>
      <c r="L2" s="74" t="s">
        <v>17</v>
      </c>
      <c r="M2" s="75"/>
      <c r="N2" s="76"/>
      <c r="O2" s="77" t="s">
        <v>18</v>
      </c>
      <c r="P2" s="78"/>
      <c r="Q2" s="35" t="s">
        <v>19</v>
      </c>
      <c r="R2" s="36"/>
      <c r="S2" s="37"/>
      <c r="T2" s="38"/>
    </row>
    <row r="3" spans="2:20" ht="16.5" customHeight="1">
      <c r="B3" s="79" t="s">
        <v>20</v>
      </c>
      <c r="C3" s="80" t="s">
        <v>21</v>
      </c>
      <c r="D3" s="80" t="s">
        <v>22</v>
      </c>
      <c r="E3" s="80" t="s">
        <v>23</v>
      </c>
      <c r="F3" s="81" t="s">
        <v>25</v>
      </c>
      <c r="G3" s="81" t="s">
        <v>26</v>
      </c>
      <c r="H3" s="82" t="s">
        <v>27</v>
      </c>
      <c r="I3" s="81" t="s">
        <v>28</v>
      </c>
      <c r="J3" s="81" t="s">
        <v>29</v>
      </c>
      <c r="K3" s="81" t="s">
        <v>30</v>
      </c>
      <c r="L3" s="83" t="s">
        <v>31</v>
      </c>
      <c r="M3" s="84" t="s">
        <v>32</v>
      </c>
      <c r="N3" s="84" t="s">
        <v>33</v>
      </c>
      <c r="O3" s="99" t="s">
        <v>34</v>
      </c>
      <c r="P3" s="99" t="s">
        <v>35</v>
      </c>
      <c r="Q3" s="99" t="s">
        <v>36</v>
      </c>
      <c r="R3" s="86" t="s">
        <v>24</v>
      </c>
      <c r="S3" s="88" t="s">
        <v>37</v>
      </c>
      <c r="T3" s="90" t="s">
        <v>38</v>
      </c>
    </row>
    <row r="4" spans="2:20" ht="30" customHeight="1">
      <c r="B4" s="79"/>
      <c r="C4" s="80"/>
      <c r="D4" s="80"/>
      <c r="E4" s="80"/>
      <c r="F4" s="81"/>
      <c r="G4" s="81"/>
      <c r="H4" s="82"/>
      <c r="I4" s="81"/>
      <c r="J4" s="81"/>
      <c r="K4" s="81"/>
      <c r="L4" s="81"/>
      <c r="M4" s="85"/>
      <c r="N4" s="85"/>
      <c r="O4" s="100"/>
      <c r="P4" s="100"/>
      <c r="Q4" s="100"/>
      <c r="R4" s="87"/>
      <c r="S4" s="89"/>
      <c r="T4" s="91"/>
    </row>
    <row r="5" spans="2:20" ht="106.15" customHeight="1">
      <c r="B5" s="20">
        <v>1</v>
      </c>
      <c r="C5" s="82" t="s">
        <v>39</v>
      </c>
      <c r="D5" s="21" t="s">
        <v>54</v>
      </c>
      <c r="E5" s="22" t="s">
        <v>55</v>
      </c>
      <c r="F5" s="19" t="s">
        <v>40</v>
      </c>
      <c r="G5" s="2"/>
      <c r="H5" s="7"/>
      <c r="I5" s="2"/>
      <c r="J5" s="2"/>
      <c r="K5" s="2"/>
      <c r="L5" s="13"/>
      <c r="M5" s="28">
        <v>0.13</v>
      </c>
      <c r="N5" s="29">
        <f t="shared" ref="N5:N27" si="0">ROUND(L5*(1+M5),2)</f>
        <v>0</v>
      </c>
      <c r="O5" s="30"/>
      <c r="P5" s="39"/>
      <c r="Q5" s="40">
        <f>N5*(1+O5+P5)</f>
        <v>0</v>
      </c>
      <c r="R5" s="41">
        <v>3000</v>
      </c>
      <c r="S5" s="42">
        <f>R5*Q5</f>
        <v>0</v>
      </c>
      <c r="T5" s="43"/>
    </row>
    <row r="6" spans="2:20" ht="148.5" customHeight="1">
      <c r="B6" s="20">
        <v>2</v>
      </c>
      <c r="C6" s="82"/>
      <c r="D6" s="21" t="s">
        <v>56</v>
      </c>
      <c r="E6" s="22" t="s">
        <v>57</v>
      </c>
      <c r="F6" s="19" t="s">
        <v>40</v>
      </c>
      <c r="G6" s="2"/>
      <c r="H6" s="7"/>
      <c r="I6" s="2"/>
      <c r="J6" s="2"/>
      <c r="K6" s="2"/>
      <c r="L6" s="13"/>
      <c r="M6" s="28">
        <v>0.13</v>
      </c>
      <c r="N6" s="29">
        <f t="shared" ref="N6" si="1">ROUND(L6*(1+M6),2)</f>
        <v>0</v>
      </c>
      <c r="O6" s="30"/>
      <c r="P6" s="39"/>
      <c r="Q6" s="40">
        <f t="shared" ref="Q6" si="2">N6*(1+O6+P6)</f>
        <v>0</v>
      </c>
      <c r="R6" s="41">
        <v>3000</v>
      </c>
      <c r="S6" s="42">
        <f t="shared" ref="S6" si="3">R6*Q6</f>
        <v>0</v>
      </c>
      <c r="T6" s="44"/>
    </row>
    <row r="7" spans="2:20" ht="100.5" customHeight="1">
      <c r="B7" s="20">
        <v>3</v>
      </c>
      <c r="C7" s="82"/>
      <c r="D7" s="21" t="s">
        <v>58</v>
      </c>
      <c r="E7" s="22" t="s">
        <v>59</v>
      </c>
      <c r="F7" s="19" t="s">
        <v>40</v>
      </c>
      <c r="G7" s="2"/>
      <c r="H7" s="7"/>
      <c r="I7" s="2"/>
      <c r="J7" s="2"/>
      <c r="K7" s="2"/>
      <c r="L7" s="13"/>
      <c r="M7" s="28">
        <v>0.13</v>
      </c>
      <c r="N7" s="29">
        <f t="shared" si="0"/>
        <v>0</v>
      </c>
      <c r="O7" s="30"/>
      <c r="P7" s="39"/>
      <c r="Q7" s="40">
        <f t="shared" ref="Q7:Q27" si="4">N7*(1+O7+P7)</f>
        <v>0</v>
      </c>
      <c r="R7" s="41">
        <v>9000</v>
      </c>
      <c r="S7" s="42">
        <f t="shared" ref="S7:S27" si="5">R7*Q7</f>
        <v>0</v>
      </c>
      <c r="T7" s="44"/>
    </row>
    <row r="8" spans="2:20" ht="246" customHeight="1">
      <c r="B8" s="20">
        <v>4</v>
      </c>
      <c r="C8" s="82"/>
      <c r="D8" s="21" t="s">
        <v>60</v>
      </c>
      <c r="E8" s="62" t="s">
        <v>61</v>
      </c>
      <c r="F8" s="19" t="s">
        <v>40</v>
      </c>
      <c r="G8" s="2"/>
      <c r="H8" s="3"/>
      <c r="I8" s="2"/>
      <c r="J8" s="2"/>
      <c r="K8" s="2"/>
      <c r="L8" s="13"/>
      <c r="M8" s="28">
        <v>0.13</v>
      </c>
      <c r="N8" s="29">
        <f t="shared" si="0"/>
        <v>0</v>
      </c>
      <c r="O8" s="30"/>
      <c r="P8" s="39"/>
      <c r="Q8" s="40">
        <f t="shared" si="4"/>
        <v>0</v>
      </c>
      <c r="R8" s="41">
        <v>3000</v>
      </c>
      <c r="S8" s="42">
        <f t="shared" si="5"/>
        <v>0</v>
      </c>
      <c r="T8" s="45"/>
    </row>
    <row r="9" spans="2:20" ht="75" customHeight="1">
      <c r="B9" s="20">
        <v>5</v>
      </c>
      <c r="C9" s="96" t="s">
        <v>41</v>
      </c>
      <c r="D9" s="21" t="s">
        <v>62</v>
      </c>
      <c r="E9" s="22" t="s">
        <v>63</v>
      </c>
      <c r="F9" s="19" t="s">
        <v>40</v>
      </c>
      <c r="G9" s="2"/>
      <c r="H9" s="7"/>
      <c r="I9" s="2"/>
      <c r="J9" s="2"/>
      <c r="K9" s="2"/>
      <c r="L9" s="13"/>
      <c r="M9" s="28">
        <v>0.13</v>
      </c>
      <c r="N9" s="29">
        <f t="shared" ref="N9" si="6">ROUND(L9*(1+M9),2)</f>
        <v>0</v>
      </c>
      <c r="O9" s="30"/>
      <c r="P9" s="39"/>
      <c r="Q9" s="40">
        <f t="shared" si="4"/>
        <v>0</v>
      </c>
      <c r="R9" s="41">
        <v>6000</v>
      </c>
      <c r="S9" s="42">
        <f t="shared" si="5"/>
        <v>0</v>
      </c>
      <c r="T9" s="43"/>
    </row>
    <row r="10" spans="2:20" ht="85.5" customHeight="1">
      <c r="B10" s="20">
        <v>6</v>
      </c>
      <c r="C10" s="97"/>
      <c r="D10" s="21" t="s">
        <v>64</v>
      </c>
      <c r="E10" s="22" t="s">
        <v>63</v>
      </c>
      <c r="F10" s="19" t="s">
        <v>40</v>
      </c>
      <c r="G10" s="2"/>
      <c r="H10" s="7"/>
      <c r="I10" s="2"/>
      <c r="J10" s="2"/>
      <c r="K10" s="2"/>
      <c r="L10" s="13"/>
      <c r="M10" s="28">
        <v>0.13</v>
      </c>
      <c r="N10" s="29">
        <f t="shared" si="0"/>
        <v>0</v>
      </c>
      <c r="O10" s="30"/>
      <c r="P10" s="39"/>
      <c r="Q10" s="40">
        <f t="shared" si="4"/>
        <v>0</v>
      </c>
      <c r="R10" s="41">
        <v>18000</v>
      </c>
      <c r="S10" s="42">
        <f t="shared" si="5"/>
        <v>0</v>
      </c>
      <c r="T10" s="43"/>
    </row>
    <row r="11" spans="2:20" ht="86.25" customHeight="1">
      <c r="B11" s="20">
        <v>7</v>
      </c>
      <c r="C11" s="97"/>
      <c r="D11" s="21" t="s">
        <v>65</v>
      </c>
      <c r="E11" s="22" t="s">
        <v>63</v>
      </c>
      <c r="F11" s="19" t="s">
        <v>40</v>
      </c>
      <c r="G11" s="2"/>
      <c r="H11" s="7"/>
      <c r="I11" s="2"/>
      <c r="J11" s="2"/>
      <c r="K11" s="2"/>
      <c r="L11" s="13"/>
      <c r="M11" s="28">
        <v>0.13</v>
      </c>
      <c r="N11" s="29">
        <f t="shared" si="0"/>
        <v>0</v>
      </c>
      <c r="O11" s="30"/>
      <c r="P11" s="39"/>
      <c r="Q11" s="40">
        <f t="shared" si="4"/>
        <v>0</v>
      </c>
      <c r="R11" s="41">
        <v>18000</v>
      </c>
      <c r="S11" s="42">
        <f t="shared" si="5"/>
        <v>0</v>
      </c>
      <c r="T11" s="43"/>
    </row>
    <row r="12" spans="2:20" ht="86.25" customHeight="1">
      <c r="B12" s="20">
        <v>8</v>
      </c>
      <c r="C12" s="97"/>
      <c r="D12" s="63" t="s">
        <v>66</v>
      </c>
      <c r="E12" s="22" t="s">
        <v>104</v>
      </c>
      <c r="F12" s="19" t="s">
        <v>40</v>
      </c>
      <c r="G12" s="2"/>
      <c r="H12" s="3"/>
      <c r="I12" s="2"/>
      <c r="J12" s="2"/>
      <c r="K12" s="2"/>
      <c r="L12" s="13"/>
      <c r="M12" s="28">
        <v>0.13</v>
      </c>
      <c r="N12" s="29">
        <f t="shared" ref="N12:N14" si="7">ROUND(L12*(1+M12),2)</f>
        <v>0</v>
      </c>
      <c r="O12" s="30"/>
      <c r="P12" s="39"/>
      <c r="Q12" s="40">
        <f t="shared" si="4"/>
        <v>0</v>
      </c>
      <c r="R12" s="41">
        <v>15000</v>
      </c>
      <c r="S12" s="42">
        <f t="shared" si="5"/>
        <v>0</v>
      </c>
      <c r="T12" s="43"/>
    </row>
    <row r="13" spans="2:20" ht="86.25" customHeight="1">
      <c r="B13" s="20">
        <v>9</v>
      </c>
      <c r="C13" s="97"/>
      <c r="D13" s="21" t="s">
        <v>67</v>
      </c>
      <c r="E13" s="22" t="s">
        <v>105</v>
      </c>
      <c r="F13" s="19" t="s">
        <v>40</v>
      </c>
      <c r="G13" s="2"/>
      <c r="H13" s="3"/>
      <c r="I13" s="2"/>
      <c r="J13" s="2"/>
      <c r="K13" s="2"/>
      <c r="L13" s="13"/>
      <c r="M13" s="28">
        <v>0.13</v>
      </c>
      <c r="N13" s="29">
        <f t="shared" si="7"/>
        <v>0</v>
      </c>
      <c r="O13" s="30"/>
      <c r="P13" s="39"/>
      <c r="Q13" s="40">
        <f t="shared" si="4"/>
        <v>0</v>
      </c>
      <c r="R13" s="41">
        <v>15000</v>
      </c>
      <c r="S13" s="42">
        <f t="shared" si="5"/>
        <v>0</v>
      </c>
      <c r="T13" s="43"/>
    </row>
    <row r="14" spans="2:20" ht="86.25" customHeight="1">
      <c r="B14" s="20">
        <v>10</v>
      </c>
      <c r="C14" s="97"/>
      <c r="D14" s="21" t="s">
        <v>68</v>
      </c>
      <c r="E14" s="22" t="s">
        <v>106</v>
      </c>
      <c r="F14" s="19" t="s">
        <v>40</v>
      </c>
      <c r="G14" s="2"/>
      <c r="H14" s="3"/>
      <c r="I14" s="2"/>
      <c r="J14" s="2"/>
      <c r="K14" s="2"/>
      <c r="L14" s="13"/>
      <c r="M14" s="28">
        <v>0.13</v>
      </c>
      <c r="N14" s="29">
        <f t="shared" si="7"/>
        <v>0</v>
      </c>
      <c r="O14" s="30"/>
      <c r="P14" s="39"/>
      <c r="Q14" s="40">
        <f t="shared" si="4"/>
        <v>0</v>
      </c>
      <c r="R14" s="41">
        <v>3000</v>
      </c>
      <c r="S14" s="42">
        <f t="shared" si="5"/>
        <v>0</v>
      </c>
      <c r="T14" s="43"/>
    </row>
    <row r="15" spans="2:20" ht="153.75" customHeight="1">
      <c r="B15" s="20">
        <v>11</v>
      </c>
      <c r="C15" s="82" t="s">
        <v>42</v>
      </c>
      <c r="D15" s="22" t="s">
        <v>69</v>
      </c>
      <c r="E15" s="22" t="s">
        <v>70</v>
      </c>
      <c r="F15" s="19" t="s">
        <v>40</v>
      </c>
      <c r="G15" s="2"/>
      <c r="H15" s="3"/>
      <c r="I15" s="2"/>
      <c r="J15" s="2"/>
      <c r="K15" s="2"/>
      <c r="L15" s="13"/>
      <c r="M15" s="28">
        <v>0.13</v>
      </c>
      <c r="N15" s="29">
        <f t="shared" si="0"/>
        <v>0</v>
      </c>
      <c r="O15" s="30"/>
      <c r="P15" s="39"/>
      <c r="Q15" s="40">
        <f t="shared" si="4"/>
        <v>0</v>
      </c>
      <c r="R15" s="41">
        <v>3000</v>
      </c>
      <c r="S15" s="42">
        <f t="shared" si="5"/>
        <v>0</v>
      </c>
      <c r="T15" s="43"/>
    </row>
    <row r="16" spans="2:20" ht="137.25" customHeight="1">
      <c r="B16" s="20">
        <v>12</v>
      </c>
      <c r="C16" s="82"/>
      <c r="D16" s="21" t="s">
        <v>71</v>
      </c>
      <c r="E16" s="22" t="s">
        <v>72</v>
      </c>
      <c r="F16" s="19" t="s">
        <v>40</v>
      </c>
      <c r="G16" s="2"/>
      <c r="H16" s="3"/>
      <c r="I16" s="2"/>
      <c r="J16" s="2"/>
      <c r="K16" s="2"/>
      <c r="L16" s="13"/>
      <c r="M16" s="28">
        <v>0.13</v>
      </c>
      <c r="N16" s="29">
        <f t="shared" si="0"/>
        <v>0</v>
      </c>
      <c r="O16" s="30"/>
      <c r="P16" s="39"/>
      <c r="Q16" s="40">
        <f t="shared" si="4"/>
        <v>0</v>
      </c>
      <c r="R16" s="46">
        <v>6000</v>
      </c>
      <c r="S16" s="42">
        <f t="shared" si="5"/>
        <v>0</v>
      </c>
      <c r="T16" s="47"/>
    </row>
    <row r="17" spans="2:20" ht="109.5" customHeight="1">
      <c r="B17" s="20">
        <v>13</v>
      </c>
      <c r="C17" s="96" t="s">
        <v>43</v>
      </c>
      <c r="D17" s="21" t="s">
        <v>73</v>
      </c>
      <c r="E17" s="22" t="s">
        <v>74</v>
      </c>
      <c r="F17" s="19" t="s">
        <v>40</v>
      </c>
      <c r="G17" s="2"/>
      <c r="H17" s="7"/>
      <c r="I17" s="2"/>
      <c r="J17" s="2"/>
      <c r="K17" s="2"/>
      <c r="L17" s="13"/>
      <c r="M17" s="28">
        <v>0.13</v>
      </c>
      <c r="N17" s="29">
        <f t="shared" si="0"/>
        <v>0</v>
      </c>
      <c r="O17" s="30"/>
      <c r="P17" s="39"/>
      <c r="Q17" s="40">
        <f t="shared" si="4"/>
        <v>0</v>
      </c>
      <c r="R17" s="46">
        <v>3000</v>
      </c>
      <c r="S17" s="42">
        <f t="shared" si="5"/>
        <v>0</v>
      </c>
      <c r="T17" s="47"/>
    </row>
    <row r="18" spans="2:20" ht="74.25" customHeight="1">
      <c r="B18" s="20">
        <v>14</v>
      </c>
      <c r="C18" s="97"/>
      <c r="D18" s="21" t="s">
        <v>75</v>
      </c>
      <c r="E18" s="22" t="s">
        <v>76</v>
      </c>
      <c r="F18" s="19" t="s">
        <v>40</v>
      </c>
      <c r="G18" s="2"/>
      <c r="H18" s="3"/>
      <c r="I18" s="2"/>
      <c r="J18" s="2"/>
      <c r="K18" s="2"/>
      <c r="L18" s="13"/>
      <c r="M18" s="28">
        <v>0.13</v>
      </c>
      <c r="N18" s="29">
        <f t="shared" si="0"/>
        <v>0</v>
      </c>
      <c r="O18" s="30"/>
      <c r="P18" s="39"/>
      <c r="Q18" s="40">
        <f t="shared" si="4"/>
        <v>0</v>
      </c>
      <c r="R18" s="46">
        <v>9000</v>
      </c>
      <c r="S18" s="42">
        <f t="shared" si="5"/>
        <v>0</v>
      </c>
      <c r="T18" s="47"/>
    </row>
    <row r="19" spans="2:20" ht="97.5" customHeight="1">
      <c r="B19" s="20">
        <v>15</v>
      </c>
      <c r="C19" s="97"/>
      <c r="D19" s="21" t="s">
        <v>77</v>
      </c>
      <c r="E19" s="22" t="s">
        <v>78</v>
      </c>
      <c r="F19" s="19" t="s">
        <v>40</v>
      </c>
      <c r="G19" s="2"/>
      <c r="H19" s="3"/>
      <c r="I19" s="2"/>
      <c r="J19" s="2"/>
      <c r="K19" s="2"/>
      <c r="L19" s="13"/>
      <c r="M19" s="28">
        <v>0.13</v>
      </c>
      <c r="N19" s="29">
        <f t="shared" si="0"/>
        <v>0</v>
      </c>
      <c r="O19" s="30"/>
      <c r="P19" s="39"/>
      <c r="Q19" s="40">
        <f t="shared" si="4"/>
        <v>0</v>
      </c>
      <c r="R19" s="46">
        <v>6000</v>
      </c>
      <c r="S19" s="42">
        <f t="shared" si="5"/>
        <v>0</v>
      </c>
      <c r="T19" s="47"/>
    </row>
    <row r="20" spans="2:20" ht="88.9" customHeight="1">
      <c r="B20" s="20">
        <v>16</v>
      </c>
      <c r="C20" s="97"/>
      <c r="D20" s="21" t="s">
        <v>79</v>
      </c>
      <c r="E20" s="22" t="s">
        <v>80</v>
      </c>
      <c r="F20" s="19" t="s">
        <v>40</v>
      </c>
      <c r="G20" s="2"/>
      <c r="H20" s="3"/>
      <c r="I20" s="2"/>
      <c r="J20" s="2"/>
      <c r="K20" s="2"/>
      <c r="L20" s="13"/>
      <c r="M20" s="28">
        <v>0.13</v>
      </c>
      <c r="N20" s="29">
        <f t="shared" si="0"/>
        <v>0</v>
      </c>
      <c r="O20" s="30"/>
      <c r="P20" s="39"/>
      <c r="Q20" s="40">
        <f t="shared" si="4"/>
        <v>0</v>
      </c>
      <c r="R20" s="46">
        <v>3000</v>
      </c>
      <c r="S20" s="42">
        <f t="shared" si="5"/>
        <v>0</v>
      </c>
      <c r="T20" s="47"/>
    </row>
    <row r="21" spans="2:20" ht="106.5" customHeight="1">
      <c r="B21" s="20">
        <v>17</v>
      </c>
      <c r="C21" s="97"/>
      <c r="D21" s="21" t="s">
        <v>81</v>
      </c>
      <c r="E21" s="22" t="s">
        <v>82</v>
      </c>
      <c r="F21" s="19" t="s">
        <v>40</v>
      </c>
      <c r="G21" s="2"/>
      <c r="H21" s="3"/>
      <c r="I21" s="2"/>
      <c r="J21" s="2"/>
      <c r="K21" s="2"/>
      <c r="L21" s="13"/>
      <c r="M21" s="28">
        <v>0.13</v>
      </c>
      <c r="N21" s="29">
        <f t="shared" si="0"/>
        <v>0</v>
      </c>
      <c r="O21" s="30"/>
      <c r="P21" s="39"/>
      <c r="Q21" s="40">
        <f t="shared" si="4"/>
        <v>0</v>
      </c>
      <c r="R21" s="46">
        <v>3000</v>
      </c>
      <c r="S21" s="42">
        <f t="shared" si="5"/>
        <v>0</v>
      </c>
      <c r="T21" s="47"/>
    </row>
    <row r="22" spans="2:20" ht="84.2" customHeight="1">
      <c r="B22" s="20">
        <v>18</v>
      </c>
      <c r="C22" s="97"/>
      <c r="D22" s="21" t="s">
        <v>83</v>
      </c>
      <c r="E22" s="22" t="s">
        <v>84</v>
      </c>
      <c r="F22" s="19" t="s">
        <v>40</v>
      </c>
      <c r="G22" s="2"/>
      <c r="H22" s="3"/>
      <c r="I22" s="2"/>
      <c r="J22" s="2"/>
      <c r="K22" s="2"/>
      <c r="L22" s="13"/>
      <c r="M22" s="28">
        <v>0.13</v>
      </c>
      <c r="N22" s="29">
        <f t="shared" si="0"/>
        <v>0</v>
      </c>
      <c r="O22" s="30"/>
      <c r="P22" s="39"/>
      <c r="Q22" s="40">
        <f t="shared" si="4"/>
        <v>0</v>
      </c>
      <c r="R22" s="46">
        <v>6000</v>
      </c>
      <c r="S22" s="42">
        <f t="shared" si="5"/>
        <v>0</v>
      </c>
      <c r="T22" s="47"/>
    </row>
    <row r="23" spans="2:20" ht="76.349999999999994" customHeight="1">
      <c r="B23" s="20">
        <v>19</v>
      </c>
      <c r="C23" s="98"/>
      <c r="D23" s="21" t="s">
        <v>85</v>
      </c>
      <c r="E23" s="22" t="s">
        <v>84</v>
      </c>
      <c r="F23" s="19" t="s">
        <v>40</v>
      </c>
      <c r="G23" s="2"/>
      <c r="H23" s="7"/>
      <c r="I23" s="2"/>
      <c r="J23" s="2"/>
      <c r="K23" s="2"/>
      <c r="L23" s="13"/>
      <c r="M23" s="28">
        <v>0.13</v>
      </c>
      <c r="N23" s="29">
        <f t="shared" ref="N23" si="8">ROUND(L23*(1+M23),2)</f>
        <v>0</v>
      </c>
      <c r="O23" s="30"/>
      <c r="P23" s="39"/>
      <c r="Q23" s="40">
        <f t="shared" ref="Q23" si="9">N23*(1+O23+P23)</f>
        <v>0</v>
      </c>
      <c r="R23" s="46">
        <v>3000</v>
      </c>
      <c r="S23" s="42">
        <f t="shared" ref="S23" si="10">R23*Q23</f>
        <v>0</v>
      </c>
      <c r="T23" s="47"/>
    </row>
    <row r="24" spans="2:20" ht="111.75" customHeight="1">
      <c r="B24" s="20">
        <v>20</v>
      </c>
      <c r="C24" s="96" t="s">
        <v>44</v>
      </c>
      <c r="D24" s="21" t="s">
        <v>86</v>
      </c>
      <c r="E24" s="22" t="s">
        <v>87</v>
      </c>
      <c r="F24" s="19" t="s">
        <v>40</v>
      </c>
      <c r="G24" s="2"/>
      <c r="H24" s="3"/>
      <c r="I24" s="2"/>
      <c r="J24" s="2"/>
      <c r="K24" s="2"/>
      <c r="L24" s="13"/>
      <c r="M24" s="28">
        <v>0.13</v>
      </c>
      <c r="N24" s="29">
        <f t="shared" si="0"/>
        <v>0</v>
      </c>
      <c r="O24" s="30"/>
      <c r="P24" s="39"/>
      <c r="Q24" s="40">
        <f t="shared" si="4"/>
        <v>0</v>
      </c>
      <c r="R24" s="46">
        <v>15000</v>
      </c>
      <c r="S24" s="42">
        <f t="shared" si="5"/>
        <v>0</v>
      </c>
      <c r="T24" s="47"/>
    </row>
    <row r="25" spans="2:20" ht="84.2" customHeight="1">
      <c r="B25" s="20">
        <v>21</v>
      </c>
      <c r="C25" s="97"/>
      <c r="D25" s="21" t="s">
        <v>88</v>
      </c>
      <c r="E25" s="22" t="s">
        <v>89</v>
      </c>
      <c r="F25" s="19" t="s">
        <v>45</v>
      </c>
      <c r="G25" s="2"/>
      <c r="H25" s="7"/>
      <c r="I25" s="2"/>
      <c r="J25" s="2"/>
      <c r="K25" s="2"/>
      <c r="L25" s="13"/>
      <c r="M25" s="28">
        <v>0.13</v>
      </c>
      <c r="N25" s="29">
        <f t="shared" si="0"/>
        <v>0</v>
      </c>
      <c r="O25" s="30"/>
      <c r="P25" s="39"/>
      <c r="Q25" s="40">
        <f t="shared" si="4"/>
        <v>0</v>
      </c>
      <c r="R25" s="46">
        <v>45000</v>
      </c>
      <c r="S25" s="42">
        <f t="shared" si="5"/>
        <v>0</v>
      </c>
      <c r="T25" s="48"/>
    </row>
    <row r="26" spans="2:20" ht="85.35" customHeight="1">
      <c r="B26" s="20">
        <v>22</v>
      </c>
      <c r="C26" s="98"/>
      <c r="D26" s="21" t="s">
        <v>90</v>
      </c>
      <c r="E26" s="22" t="s">
        <v>91</v>
      </c>
      <c r="F26" s="19" t="s">
        <v>45</v>
      </c>
      <c r="G26" s="23"/>
      <c r="H26" s="31"/>
      <c r="I26" s="23"/>
      <c r="J26" s="2"/>
      <c r="K26" s="23"/>
      <c r="L26" s="13"/>
      <c r="M26" s="28">
        <v>0.13</v>
      </c>
      <c r="N26" s="29">
        <f t="shared" si="0"/>
        <v>0</v>
      </c>
      <c r="O26" s="30"/>
      <c r="P26" s="39"/>
      <c r="Q26" s="40">
        <f t="shared" si="4"/>
        <v>0</v>
      </c>
      <c r="R26" s="46">
        <v>15000</v>
      </c>
      <c r="S26" s="42">
        <f t="shared" si="5"/>
        <v>0</v>
      </c>
      <c r="T26" s="49"/>
    </row>
    <row r="27" spans="2:20" ht="128.25" customHeight="1" thickBot="1">
      <c r="B27" s="20">
        <v>23</v>
      </c>
      <c r="C27" s="61" t="s">
        <v>46</v>
      </c>
      <c r="D27" s="24" t="s">
        <v>92</v>
      </c>
      <c r="E27" s="25" t="s">
        <v>93</v>
      </c>
      <c r="F27" s="26" t="s">
        <v>40</v>
      </c>
      <c r="G27" s="27"/>
      <c r="H27" s="27"/>
      <c r="I27" s="27"/>
      <c r="J27" s="2"/>
      <c r="K27" s="27"/>
      <c r="L27" s="32"/>
      <c r="M27" s="33">
        <v>0.13</v>
      </c>
      <c r="N27" s="34">
        <f t="shared" si="0"/>
        <v>0</v>
      </c>
      <c r="O27" s="30"/>
      <c r="P27" s="39"/>
      <c r="Q27" s="34">
        <f t="shared" si="4"/>
        <v>0</v>
      </c>
      <c r="R27" s="50">
        <v>3000</v>
      </c>
      <c r="S27" s="51">
        <f t="shared" si="5"/>
        <v>0</v>
      </c>
      <c r="T27" s="52"/>
    </row>
    <row r="28" spans="2:20" ht="41.25" customHeight="1">
      <c r="Q28" s="88" t="s">
        <v>47</v>
      </c>
      <c r="R28" s="92">
        <f>SUM(S5:S27)</f>
        <v>0</v>
      </c>
      <c r="S28" s="93"/>
    </row>
    <row r="29" spans="2:20" ht="15" thickBot="1">
      <c r="Q29" s="89"/>
      <c r="R29" s="94"/>
      <c r="S29" s="95"/>
    </row>
  </sheetData>
  <sheetProtection formatColumns="0" formatRows="0"/>
  <protectedRanges>
    <protectedRange sqref="Q28:Q67" name="区域4"/>
    <protectedRange sqref="R28:S69 R18:R27" name="区域4_5"/>
  </protectedRanges>
  <mergeCells count="29">
    <mergeCell ref="R3:R4"/>
    <mergeCell ref="S3:S4"/>
    <mergeCell ref="T3:T4"/>
    <mergeCell ref="R28:S29"/>
    <mergeCell ref="C24:C26"/>
    <mergeCell ref="N3:N4"/>
    <mergeCell ref="O3:O4"/>
    <mergeCell ref="P3:P4"/>
    <mergeCell ref="Q3:Q4"/>
    <mergeCell ref="Q28:Q29"/>
    <mergeCell ref="C5:C8"/>
    <mergeCell ref="C9:C14"/>
    <mergeCell ref="C15:C16"/>
    <mergeCell ref="C17:C23"/>
    <mergeCell ref="B2:K2"/>
    <mergeCell ref="L2:N2"/>
    <mergeCell ref="O2:P2"/>
    <mergeCell ref="B3:B4"/>
    <mergeCell ref="C3:C4"/>
    <mergeCell ref="D3:D4"/>
    <mergeCell ref="E3:E4"/>
    <mergeCell ref="F3:F4"/>
    <mergeCell ref="G3:G4"/>
    <mergeCell ref="H3:H4"/>
    <mergeCell ref="I3:I4"/>
    <mergeCell ref="J3:J4"/>
    <mergeCell ref="K3:K4"/>
    <mergeCell ref="L3:L4"/>
    <mergeCell ref="M3:M4"/>
  </mergeCells>
  <phoneticPr fontId="19" type="noConversion"/>
  <pageMargins left="0.7" right="0.7" top="0.75" bottom="0.75" header="0.3" footer="0.3"/>
  <pageSetup paperSize="8" scale="38"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Q18"/>
  <sheetViews>
    <sheetView zoomScale="55" zoomScaleNormal="55" workbookViewId="0">
      <selection activeCell="D23" sqref="D23"/>
    </sheetView>
  </sheetViews>
  <sheetFormatPr defaultColWidth="9" defaultRowHeight="14.25"/>
  <cols>
    <col min="1" max="1" width="4.5" customWidth="1"/>
    <col min="2" max="2" width="5" customWidth="1"/>
    <col min="3" max="3" width="18.375" customWidth="1"/>
    <col min="4" max="4" width="39" customWidth="1"/>
    <col min="5" max="5" width="10.625" customWidth="1"/>
    <col min="6" max="6" width="18" customWidth="1"/>
    <col min="7" max="7" width="39.625" customWidth="1"/>
    <col min="8" max="8" width="26.125" customWidth="1"/>
    <col min="9" max="9" width="17.5" customWidth="1"/>
    <col min="10" max="10" width="15.25" customWidth="1"/>
    <col min="11" max="11" width="17.75" customWidth="1"/>
    <col min="12" max="12" width="14.625" customWidth="1"/>
    <col min="13" max="16" width="15.625" customWidth="1"/>
    <col min="17" max="17" width="16.375" customWidth="1"/>
  </cols>
  <sheetData>
    <row r="2" spans="2:17" ht="36.950000000000003" customHeight="1">
      <c r="B2" s="102" t="s">
        <v>48</v>
      </c>
      <c r="C2" s="75"/>
      <c r="D2" s="75"/>
      <c r="E2" s="75"/>
      <c r="F2" s="75"/>
      <c r="G2" s="75"/>
      <c r="H2" s="75"/>
      <c r="I2" s="75"/>
      <c r="J2" s="76"/>
      <c r="K2" s="103" t="s">
        <v>17</v>
      </c>
      <c r="L2" s="104"/>
      <c r="M2" s="105"/>
      <c r="N2" s="103" t="s">
        <v>18</v>
      </c>
      <c r="O2" s="105"/>
      <c r="P2" s="8" t="s">
        <v>19</v>
      </c>
      <c r="Q2" s="14"/>
    </row>
    <row r="3" spans="2:17" ht="16.5" customHeight="1">
      <c r="B3" s="106" t="s">
        <v>20</v>
      </c>
      <c r="C3" s="107" t="s">
        <v>21</v>
      </c>
      <c r="D3" s="109" t="s">
        <v>22</v>
      </c>
      <c r="E3" s="110" t="s">
        <v>25</v>
      </c>
      <c r="F3" s="110" t="s">
        <v>26</v>
      </c>
      <c r="G3" s="111" t="s">
        <v>27</v>
      </c>
      <c r="H3" s="112" t="s">
        <v>28</v>
      </c>
      <c r="I3" s="113" t="s">
        <v>29</v>
      </c>
      <c r="J3" s="113" t="s">
        <v>30</v>
      </c>
      <c r="K3" s="114" t="s">
        <v>49</v>
      </c>
      <c r="L3" s="113" t="s">
        <v>50</v>
      </c>
      <c r="M3" s="114" t="s">
        <v>51</v>
      </c>
      <c r="N3" s="88" t="s">
        <v>52</v>
      </c>
      <c r="O3" s="88" t="s">
        <v>53</v>
      </c>
      <c r="P3" s="88" t="s">
        <v>36</v>
      </c>
      <c r="Q3" s="101" t="s">
        <v>38</v>
      </c>
    </row>
    <row r="4" spans="2:17" ht="29.1" customHeight="1">
      <c r="B4" s="106"/>
      <c r="C4" s="108"/>
      <c r="D4" s="109"/>
      <c r="E4" s="110"/>
      <c r="F4" s="110"/>
      <c r="G4" s="111"/>
      <c r="H4" s="112"/>
      <c r="I4" s="113"/>
      <c r="J4" s="113"/>
      <c r="K4" s="113"/>
      <c r="L4" s="113"/>
      <c r="M4" s="113"/>
      <c r="N4" s="89"/>
      <c r="O4" s="89"/>
      <c r="P4" s="89"/>
      <c r="Q4" s="101"/>
    </row>
    <row r="5" spans="2:17" ht="50.1" customHeight="1">
      <c r="B5" s="4">
        <f>ROW()-4</f>
        <v>1</v>
      </c>
      <c r="C5" s="5"/>
      <c r="D5" s="6"/>
      <c r="E5" s="2"/>
      <c r="F5" s="2"/>
      <c r="G5" s="7"/>
      <c r="H5" s="1"/>
      <c r="I5" s="9"/>
      <c r="J5" s="9"/>
      <c r="K5" s="10"/>
      <c r="L5" s="11"/>
      <c r="M5" s="10"/>
      <c r="N5" s="12"/>
      <c r="O5" s="12"/>
      <c r="P5" s="13"/>
      <c r="Q5" s="15"/>
    </row>
    <row r="6" spans="2:17" ht="50.1" customHeight="1">
      <c r="B6" s="4">
        <f t="shared" ref="B6:B18" si="0">ROW()-4</f>
        <v>2</v>
      </c>
      <c r="C6" s="5"/>
      <c r="D6" s="6"/>
      <c r="E6" s="2"/>
      <c r="F6" s="2"/>
      <c r="G6" s="7"/>
      <c r="H6" s="1"/>
      <c r="I6" s="9"/>
      <c r="J6" s="9"/>
      <c r="K6" s="10"/>
      <c r="L6" s="11"/>
      <c r="M6" s="10"/>
      <c r="N6" s="12"/>
      <c r="O6" s="12"/>
      <c r="P6" s="13"/>
      <c r="Q6" s="15"/>
    </row>
    <row r="7" spans="2:17" ht="50.1" customHeight="1">
      <c r="B7" s="4">
        <f t="shared" si="0"/>
        <v>3</v>
      </c>
      <c r="C7" s="5"/>
      <c r="D7" s="6"/>
      <c r="E7" s="2"/>
      <c r="F7" s="2"/>
      <c r="G7" s="7"/>
      <c r="H7" s="1"/>
      <c r="I7" s="9"/>
      <c r="J7" s="9"/>
      <c r="K7" s="10"/>
      <c r="L7" s="11"/>
      <c r="M7" s="10"/>
      <c r="N7" s="12"/>
      <c r="O7" s="12"/>
      <c r="P7" s="13"/>
      <c r="Q7" s="15"/>
    </row>
    <row r="8" spans="2:17" ht="50.1" customHeight="1">
      <c r="B8" s="4">
        <f t="shared" si="0"/>
        <v>4</v>
      </c>
      <c r="C8" s="5"/>
      <c r="D8" s="6"/>
      <c r="E8" s="2"/>
      <c r="F8" s="2"/>
      <c r="G8" s="7"/>
      <c r="H8" s="1"/>
      <c r="I8" s="9"/>
      <c r="J8" s="9"/>
      <c r="K8" s="10"/>
      <c r="L8" s="11"/>
      <c r="M8" s="10"/>
      <c r="N8" s="12"/>
      <c r="O8" s="12"/>
      <c r="P8" s="13"/>
      <c r="Q8" s="15"/>
    </row>
    <row r="9" spans="2:17" ht="50.1" customHeight="1">
      <c r="B9" s="4">
        <f t="shared" si="0"/>
        <v>5</v>
      </c>
      <c r="C9" s="5"/>
      <c r="D9" s="6"/>
      <c r="E9" s="2"/>
      <c r="F9" s="2"/>
      <c r="G9" s="7"/>
      <c r="H9" s="1"/>
      <c r="I9" s="9"/>
      <c r="J9" s="9"/>
      <c r="K9" s="10"/>
      <c r="L9" s="11"/>
      <c r="M9" s="10"/>
      <c r="N9" s="12"/>
      <c r="O9" s="12"/>
      <c r="P9" s="13"/>
      <c r="Q9" s="15"/>
    </row>
    <row r="10" spans="2:17" ht="50.1" customHeight="1">
      <c r="B10" s="4">
        <f t="shared" si="0"/>
        <v>6</v>
      </c>
      <c r="C10" s="5"/>
      <c r="D10" s="6"/>
      <c r="E10" s="2"/>
      <c r="F10" s="2"/>
      <c r="G10" s="7"/>
      <c r="H10" s="1"/>
      <c r="I10" s="9"/>
      <c r="J10" s="9"/>
      <c r="K10" s="10"/>
      <c r="L10" s="11"/>
      <c r="M10" s="10"/>
      <c r="N10" s="12"/>
      <c r="O10" s="12"/>
      <c r="P10" s="13"/>
      <c r="Q10" s="15"/>
    </row>
    <row r="11" spans="2:17" ht="50.1" customHeight="1">
      <c r="B11" s="4">
        <f t="shared" si="0"/>
        <v>7</v>
      </c>
      <c r="C11" s="5"/>
      <c r="D11" s="6"/>
      <c r="E11" s="2"/>
      <c r="F11" s="2"/>
      <c r="G11" s="7"/>
      <c r="H11" s="1"/>
      <c r="I11" s="9"/>
      <c r="J11" s="9"/>
      <c r="K11" s="10"/>
      <c r="L11" s="11"/>
      <c r="M11" s="10"/>
      <c r="N11" s="12"/>
      <c r="O11" s="12"/>
      <c r="P11" s="13"/>
      <c r="Q11" s="15"/>
    </row>
    <row r="12" spans="2:17" ht="50.1" customHeight="1">
      <c r="B12" s="4">
        <f t="shared" si="0"/>
        <v>8</v>
      </c>
      <c r="C12" s="5"/>
      <c r="D12" s="6"/>
      <c r="E12" s="2"/>
      <c r="F12" s="2"/>
      <c r="G12" s="7"/>
      <c r="H12" s="1"/>
      <c r="I12" s="9"/>
      <c r="J12" s="9"/>
      <c r="K12" s="10"/>
      <c r="L12" s="11"/>
      <c r="M12" s="10"/>
      <c r="N12" s="12"/>
      <c r="O12" s="12"/>
      <c r="P12" s="13"/>
      <c r="Q12" s="15"/>
    </row>
    <row r="13" spans="2:17" ht="50.1" customHeight="1">
      <c r="B13" s="4">
        <f t="shared" si="0"/>
        <v>9</v>
      </c>
      <c r="C13" s="5"/>
      <c r="D13" s="6"/>
      <c r="E13" s="2"/>
      <c r="F13" s="2"/>
      <c r="G13" s="7"/>
      <c r="H13" s="1"/>
      <c r="I13" s="9"/>
      <c r="J13" s="9"/>
      <c r="K13" s="10"/>
      <c r="L13" s="11"/>
      <c r="M13" s="10"/>
      <c r="N13" s="12"/>
      <c r="O13" s="12"/>
      <c r="P13" s="13"/>
      <c r="Q13" s="15"/>
    </row>
    <row r="14" spans="2:17" ht="50.1" customHeight="1">
      <c r="B14" s="4">
        <f t="shared" si="0"/>
        <v>10</v>
      </c>
      <c r="C14" s="5"/>
      <c r="D14" s="6"/>
      <c r="E14" s="2"/>
      <c r="F14" s="2"/>
      <c r="G14" s="7"/>
      <c r="H14" s="1"/>
      <c r="I14" s="9"/>
      <c r="J14" s="9"/>
      <c r="K14" s="10"/>
      <c r="L14" s="11"/>
      <c r="M14" s="10"/>
      <c r="N14" s="12"/>
      <c r="O14" s="12"/>
      <c r="P14" s="13"/>
      <c r="Q14" s="15"/>
    </row>
    <row r="15" spans="2:17" ht="50.1" customHeight="1">
      <c r="B15" s="4">
        <f t="shared" si="0"/>
        <v>11</v>
      </c>
      <c r="C15" s="5"/>
      <c r="D15" s="6"/>
      <c r="E15" s="2"/>
      <c r="F15" s="2"/>
      <c r="G15" s="7"/>
      <c r="H15" s="1"/>
      <c r="I15" s="9"/>
      <c r="J15" s="9"/>
      <c r="K15" s="10"/>
      <c r="L15" s="11"/>
      <c r="M15" s="10"/>
      <c r="N15" s="12"/>
      <c r="O15" s="12"/>
      <c r="P15" s="13"/>
      <c r="Q15" s="15"/>
    </row>
    <row r="16" spans="2:17" ht="50.1" customHeight="1">
      <c r="B16" s="4">
        <f t="shared" si="0"/>
        <v>12</v>
      </c>
      <c r="C16" s="5"/>
      <c r="D16" s="6"/>
      <c r="E16" s="2"/>
      <c r="F16" s="2"/>
      <c r="G16" s="7"/>
      <c r="H16" s="1"/>
      <c r="I16" s="9"/>
      <c r="J16" s="9"/>
      <c r="K16" s="10"/>
      <c r="L16" s="11"/>
      <c r="M16" s="10"/>
      <c r="N16" s="12"/>
      <c r="O16" s="12"/>
      <c r="P16" s="13"/>
      <c r="Q16" s="15"/>
    </row>
    <row r="17" spans="2:17" ht="50.1" customHeight="1">
      <c r="B17" s="4">
        <f t="shared" si="0"/>
        <v>13</v>
      </c>
      <c r="C17" s="5"/>
      <c r="D17" s="6"/>
      <c r="E17" s="2"/>
      <c r="F17" s="2"/>
      <c r="G17" s="7"/>
      <c r="H17" s="1"/>
      <c r="I17" s="9"/>
      <c r="J17" s="9"/>
      <c r="K17" s="10"/>
      <c r="L17" s="11"/>
      <c r="M17" s="10"/>
      <c r="N17" s="12"/>
      <c r="O17" s="12"/>
      <c r="P17" s="13"/>
      <c r="Q17" s="15"/>
    </row>
    <row r="18" spans="2:17" ht="50.1" customHeight="1">
      <c r="B18" s="4">
        <f t="shared" si="0"/>
        <v>14</v>
      </c>
      <c r="C18" s="5"/>
      <c r="D18" s="6"/>
      <c r="E18" s="2"/>
      <c r="F18" s="2"/>
      <c r="G18" s="7"/>
      <c r="H18" s="1"/>
      <c r="I18" s="9"/>
      <c r="J18" s="9"/>
      <c r="K18" s="10"/>
      <c r="L18" s="11"/>
      <c r="M18" s="10"/>
      <c r="N18" s="12"/>
      <c r="O18" s="12"/>
      <c r="P18" s="13"/>
      <c r="Q18" s="16"/>
    </row>
  </sheetData>
  <sheetProtection formatColumns="0" formatRows="0"/>
  <protectedRanges>
    <protectedRange sqref="N19:P54" name="区域4"/>
  </protectedRanges>
  <autoFilter ref="B3:Q18" xr:uid="{00000000-0009-0000-0000-000002000000}"/>
  <mergeCells count="19">
    <mergeCell ref="K3:K4"/>
    <mergeCell ref="L3:L4"/>
    <mergeCell ref="M3:M4"/>
    <mergeCell ref="N3:N4"/>
    <mergeCell ref="O3:O4"/>
    <mergeCell ref="P3:P4"/>
    <mergeCell ref="Q3:Q4"/>
    <mergeCell ref="B2:J2"/>
    <mergeCell ref="K2:M2"/>
    <mergeCell ref="N2:O2"/>
    <mergeCell ref="B3:B4"/>
    <mergeCell ref="C3:C4"/>
    <mergeCell ref="D3:D4"/>
    <mergeCell ref="E3:E4"/>
    <mergeCell ref="F3:F4"/>
    <mergeCell ref="G3:G4"/>
    <mergeCell ref="H3:H4"/>
    <mergeCell ref="I3:I4"/>
    <mergeCell ref="J3:J4"/>
  </mergeCells>
  <phoneticPr fontId="19" type="noConversion"/>
  <dataValidations count="1">
    <dataValidation type="list" allowBlank="1" showInputMessage="1" showErrorMessage="1" sqref="C5:C18" xr:uid="{00000000-0002-0000-02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4" rangeCreator="" othersAccessPermission="edit"/>
    <arrUserId title="区域4_5"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2023-05-17T05:51:00Z</cp:lastPrinted>
  <dcterms:created xsi:type="dcterms:W3CDTF">2015-06-05T18:19:00Z</dcterms:created>
  <dcterms:modified xsi:type="dcterms:W3CDTF">2023-06-14T07:22:47Z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6" name="_IPGFLOW_P-B5B0_E-1_FP-4_SP-2_CV-457C6BF6_CN-51E561F4">
    <vt:lpwstr>J3Jj00LJnkMhGd+z1dn8Aj5aZh+nV3BExfsE8JcPQkdEa4aS1Xy7AYlazO1BjpDX2AOY/PoPVq4wh93F+9YG43DEPj8kn+/Vk00T9DW7HBdG5rQmz3HKxi72IVUOagChnLM+xw5H0uIoyF7xZsjSnPg==</vt:lpwstr>
  </property>
  <property fmtid="{D5CDD505-2E9C-101B-9397-08002B2CF9AE}" pid="17" name="_IPGFLOW_P-B5B0_E-0_FP-4_CV-FB4CA461_CN-8F510D1D">
    <vt:lpwstr>DPSPMK|3|408|2|0</vt:lpwstr>
  </property>
  <property fmtid="{D5CDD505-2E9C-101B-9397-08002B2CF9AE}" pid="18" name="_IPGFLOW_P-B5B0_E-1_FP-5_SP-1_CV-69ACCB0F_CN-2E02C7EC">
    <vt:lpwstr>9EWC579Wh9mrxu2n5EUnplJqVU1qrwyMOzXxoy8Wu6NypzHB50JwaqPMmCHZNuMYLZY1ONlo5EUNPHJdKjBVpA8t3VhPaMNWiUpNT0hKRIlkAX878OaALqDllgKTWlKgqCLTdhTLnYAx9jOl56rfmBgVYPZ7uCGfhTMLyAIWsUPRBH1Cm0pgsAXHSwi3xhEKvTZJ+NoGpBXpIpT14xhYWLBtC8gAedbKDOcAunm8zM28Nd0CHepuWJDgVnwhjrO</vt:lpwstr>
  </property>
  <property fmtid="{D5CDD505-2E9C-101B-9397-08002B2CF9AE}" pid="19" name="_IPGFLOW_P-B5B0_E-1_FP-5_SP-2_CV-B8931249_CN-3217F971">
    <vt:lpwstr>I241ZkUR4HJ/SREpAj1CeSwGuNxf5XdiiUQBIB9FTtF2oR+NcteHITI+DABN77cGTtV/xTTEiiySUcXnj0eUpfTB5gb5HpNVYdvXrlVCLANsbAqholZYgMfah9ax8Ac3oKGJ8x6lQ+zy5kSfYNWRiiQ==</vt:lpwstr>
  </property>
  <property fmtid="{D5CDD505-2E9C-101B-9397-08002B2CF9AE}" pid="20" name="_IPGFLOW_P-B5B0_E-0_FP-5_CV-FB4CA461_CN-52C7D498">
    <vt:lpwstr>DPSPMK|3|408|2|0</vt:lpwstr>
  </property>
  <property fmtid="{D5CDD505-2E9C-101B-9397-08002B2CF9AE}" pid="21" name="_IPGFLOW_P-B5B0_E-0_CV-8D1D1A69_CN-F5847174">
    <vt:lpwstr>DPFPMK|3|50|6|0</vt:lpwstr>
  </property>
  <property fmtid="{D5CDD505-2E9C-101B-9397-08002B2CF9AE}" pid="22" name="_IPGFLOW_P-B5B0_E-1_FP-6_SP-1_CV-3920F131_CN-3B8560FD">
    <vt:lpwstr>9EWC579Wh9mrxu2n5EUnpoBWdvt4jyGLxGmBAX2QX3RLIlfWKJd299UpKDeJbIud8LiiGCzvfNMv/puiGMzpkIW2Kae0sBetLxy2JJD7GT+m6hIjxIYXDtMyIsoy+i/vPmaQJe3+pNn6g1VNCga6aP6AVjDkji6ifIMLeRuz4y/e8MHia7Un1r0Bu2AjC8J8uSKA6Lpwdl1nBHTIoJ/B2txQD/tFo/EUl0KhhT9uMHP24Q2qJPPIBrRRfaH3ab7</vt:lpwstr>
  </property>
  <property fmtid="{D5CDD505-2E9C-101B-9397-08002B2CF9AE}" pid="23" name="_IPGFLOW_P-B5B0_E-1_FP-6_SP-2_CV-5B57A902_CN-208A06B5">
    <vt:lpwstr>rvD0IHJYpI1uXAgXJRkV0iRRvavu2SHbmDolJ68WznTWHh6BOpwOsafq1VM++64VGwsohgYD2JupP60Gr2jki7d+Vr6gt617zlIuDulOPDr2VdnAosC8D5YJ0omqBt1oTtSCnXJam3sbCNqLx+j5R9Q==</vt:lpwstr>
  </property>
  <property fmtid="{D5CDD505-2E9C-101B-9397-08002B2CF9AE}" pid="24" name="_IPGFLOW_P-B5B0_E-0_FP-6_CV-FB4CA461_CN-EF0DB856">
    <vt:lpwstr>DPSPMK|3|408|2|0</vt:lpwstr>
  </property>
  <property fmtid="{D5CDD505-2E9C-101B-9397-08002B2CF9AE}" pid="25" name="_IPGLAB_P-B5B0_E-1_CV-4955AFF6_CN-B8CD0B0D">
    <vt:lpwstr>EKHOjEEXKtERD5/VIpbkL7we/lSL0NVx4BWWFKA6ud+Zjmt9k+ivraz4PFYsWj2X</vt:lpwstr>
  </property>
</Properties>
</file>